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Tajnica\2023\PRORAČUN 2023\"/>
    </mc:Choice>
  </mc:AlternateContent>
  <xr:revisionPtr revIDLastSave="0" documentId="13_ncr:1_{80159F42-8EA5-41AC-9A5D-17DCBE8F27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dio'!$A$1:$V$234</definedName>
    <definedName name="_xlnm.Print_Area" localSheetId="2">Posebni!$A$1:$O$612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93" i="4" l="1"/>
  <c r="O563" i="4"/>
  <c r="O445" i="4"/>
  <c r="O403" i="4"/>
  <c r="O304" i="4"/>
  <c r="O288" i="4"/>
  <c r="O275" i="4"/>
  <c r="O266" i="4"/>
  <c r="O249" i="4"/>
  <c r="O242" i="4"/>
  <c r="O199" i="4"/>
  <c r="O185" i="4"/>
  <c r="O178" i="4"/>
  <c r="O142" i="4"/>
  <c r="O135" i="4"/>
  <c r="O127" i="4"/>
  <c r="O120" i="4"/>
  <c r="O106" i="4"/>
  <c r="O85" i="4"/>
  <c r="N593" i="4"/>
  <c r="N563" i="4"/>
  <c r="N304" i="4"/>
  <c r="N288" i="4"/>
  <c r="N275" i="4"/>
  <c r="N266" i="4"/>
  <c r="N249" i="4"/>
  <c r="N199" i="4"/>
  <c r="N185" i="4"/>
  <c r="N178" i="4"/>
  <c r="N142" i="4"/>
  <c r="N135" i="4"/>
  <c r="N127" i="4"/>
  <c r="N120" i="4"/>
  <c r="N106" i="4"/>
  <c r="N85" i="4"/>
  <c r="O9" i="4"/>
  <c r="N9" i="4"/>
  <c r="V170" i="1"/>
  <c r="V97" i="1"/>
  <c r="V94" i="1"/>
  <c r="V38" i="1"/>
  <c r="U216" i="1"/>
  <c r="U94" i="1"/>
  <c r="U39" i="1"/>
  <c r="V20" i="1"/>
  <c r="V19" i="1"/>
  <c r="V18" i="1"/>
  <c r="V17" i="1"/>
  <c r="V15" i="1"/>
  <c r="V14" i="1"/>
  <c r="V217" i="1"/>
  <c r="V189" i="1"/>
  <c r="V174" i="1"/>
  <c r="V171" i="1"/>
  <c r="V155" i="1"/>
  <c r="V151" i="1"/>
  <c r="V147" i="1"/>
  <c r="V143" i="1"/>
  <c r="V136" i="1"/>
  <c r="V106" i="1"/>
  <c r="V98" i="1"/>
  <c r="V95" i="1"/>
  <c r="V91" i="1"/>
  <c r="V88" i="1"/>
  <c r="V75" i="1"/>
  <c r="V64" i="1"/>
  <c r="V54" i="1"/>
  <c r="V39" i="1"/>
  <c r="U29" i="1"/>
  <c r="U16" i="1"/>
  <c r="U217" i="1"/>
  <c r="U189" i="1"/>
  <c r="U171" i="1"/>
  <c r="U151" i="1"/>
  <c r="U147" i="1"/>
  <c r="U143" i="1"/>
  <c r="U136" i="1"/>
  <c r="U95" i="1"/>
  <c r="U91" i="1"/>
  <c r="U88" i="1"/>
  <c r="U75" i="1"/>
  <c r="U64" i="1"/>
  <c r="U40" i="1"/>
  <c r="V90" i="1"/>
  <c r="V93" i="1"/>
  <c r="V100" i="1"/>
  <c r="V101" i="1"/>
  <c r="V102" i="1"/>
  <c r="V103" i="1"/>
  <c r="V104" i="1"/>
  <c r="V105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9" i="1"/>
  <c r="V140" i="1"/>
  <c r="V141" i="1"/>
  <c r="V142" i="1"/>
  <c r="V145" i="1"/>
  <c r="V146" i="1"/>
  <c r="V150" i="1"/>
  <c r="V153" i="1"/>
  <c r="V154" i="1"/>
  <c r="V157" i="1"/>
  <c r="V158" i="1"/>
  <c r="V159" i="1"/>
  <c r="V160" i="1"/>
  <c r="V161" i="1"/>
  <c r="V162" i="1"/>
  <c r="V168" i="1"/>
  <c r="V169" i="1"/>
  <c r="V173" i="1"/>
  <c r="V177" i="1"/>
  <c r="V178" i="1"/>
  <c r="V179" i="1"/>
  <c r="V180" i="1"/>
  <c r="V181" i="1"/>
  <c r="V182" i="1"/>
  <c r="V183" i="1"/>
  <c r="V184" i="1"/>
  <c r="V185" i="1"/>
  <c r="V186" i="1"/>
  <c r="V191" i="1"/>
  <c r="V190" i="1"/>
  <c r="V175" i="1"/>
  <c r="V172" i="1"/>
  <c r="V156" i="1"/>
  <c r="V152" i="1"/>
  <c r="V148" i="1"/>
  <c r="V144" i="1"/>
  <c r="V107" i="1"/>
  <c r="V99" i="1"/>
  <c r="V96" i="1"/>
  <c r="V92" i="1"/>
  <c r="V89" i="1"/>
  <c r="U77" i="1"/>
  <c r="U79" i="1"/>
  <c r="U80" i="1"/>
  <c r="U81" i="1"/>
  <c r="U82" i="1"/>
  <c r="U84" i="1"/>
  <c r="U85" i="1"/>
  <c r="U86" i="1"/>
  <c r="U87" i="1"/>
  <c r="U101" i="1"/>
  <c r="U102" i="1"/>
  <c r="U108" i="1"/>
  <c r="U109" i="1"/>
  <c r="U110" i="1"/>
  <c r="U114" i="1"/>
  <c r="U116" i="1"/>
  <c r="U117" i="1"/>
  <c r="U119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9" i="1"/>
  <c r="U140" i="1"/>
  <c r="U141" i="1"/>
  <c r="U142" i="1"/>
  <c r="U145" i="1"/>
  <c r="U146" i="1"/>
  <c r="U150" i="1"/>
  <c r="U153" i="1"/>
  <c r="U154" i="1"/>
  <c r="U158" i="1"/>
  <c r="U159" i="1"/>
  <c r="U160" i="1"/>
  <c r="U161" i="1"/>
  <c r="U162" i="1"/>
  <c r="U168" i="1"/>
  <c r="U169" i="1"/>
  <c r="U173" i="1"/>
  <c r="U176" i="1"/>
  <c r="U177" i="1"/>
  <c r="U179" i="1"/>
  <c r="U180" i="1"/>
  <c r="U181" i="1"/>
  <c r="U182" i="1"/>
  <c r="U183" i="1"/>
  <c r="U184" i="1"/>
  <c r="U185" i="1"/>
  <c r="U186" i="1"/>
  <c r="U191" i="1"/>
  <c r="U190" i="1"/>
  <c r="U172" i="1"/>
  <c r="U152" i="1"/>
  <c r="U148" i="1"/>
  <c r="U144" i="1"/>
  <c r="U96" i="1"/>
  <c r="U93" i="1"/>
  <c r="U92" i="1"/>
  <c r="U90" i="1"/>
  <c r="U89" i="1"/>
  <c r="V77" i="1"/>
  <c r="V79" i="1"/>
  <c r="V80" i="1"/>
  <c r="V81" i="1"/>
  <c r="V82" i="1"/>
  <c r="V84" i="1"/>
  <c r="V85" i="1"/>
  <c r="V86" i="1"/>
  <c r="V87" i="1"/>
  <c r="V76" i="1"/>
  <c r="U76" i="1"/>
  <c r="V66" i="1"/>
  <c r="V67" i="1"/>
  <c r="V68" i="1"/>
  <c r="V69" i="1"/>
  <c r="V70" i="1"/>
  <c r="V71" i="1"/>
  <c r="V72" i="1"/>
  <c r="V73" i="1"/>
  <c r="V74" i="1"/>
  <c r="V65" i="1"/>
  <c r="U66" i="1"/>
  <c r="U67" i="1"/>
  <c r="U68" i="1"/>
  <c r="U69" i="1"/>
  <c r="U70" i="1"/>
  <c r="U71" i="1"/>
  <c r="U72" i="1"/>
  <c r="U73" i="1"/>
  <c r="U74" i="1"/>
  <c r="U65" i="1"/>
  <c r="V56" i="1"/>
  <c r="V57" i="1"/>
  <c r="V58" i="1"/>
  <c r="V59" i="1"/>
  <c r="V60" i="1"/>
  <c r="V61" i="1"/>
  <c r="V62" i="1"/>
  <c r="V63" i="1"/>
  <c r="V55" i="1"/>
  <c r="U56" i="1"/>
  <c r="U57" i="1"/>
  <c r="U58" i="1"/>
  <c r="U59" i="1"/>
  <c r="U62" i="1"/>
  <c r="U55" i="1"/>
  <c r="V41" i="1"/>
  <c r="V42" i="1"/>
  <c r="V43" i="1"/>
  <c r="V44" i="1"/>
  <c r="V45" i="1"/>
  <c r="V46" i="1"/>
  <c r="V47" i="1"/>
  <c r="V48" i="1"/>
  <c r="V50" i="1"/>
  <c r="V51" i="1"/>
  <c r="V52" i="1"/>
  <c r="V53" i="1"/>
  <c r="V40" i="1"/>
  <c r="U41" i="1"/>
  <c r="U42" i="1"/>
  <c r="U43" i="1"/>
  <c r="U44" i="1"/>
  <c r="U45" i="1"/>
  <c r="U46" i="1"/>
  <c r="U47" i="1"/>
  <c r="U48" i="1"/>
  <c r="U50" i="1"/>
  <c r="U51" i="1"/>
  <c r="U52" i="1"/>
  <c r="U53" i="1"/>
  <c r="R43" i="1"/>
  <c r="Q56" i="1"/>
  <c r="O57" i="1"/>
  <c r="N206" i="4"/>
  <c r="O92" i="4"/>
  <c r="O93" i="4"/>
  <c r="O119" i="4"/>
  <c r="O126" i="4"/>
  <c r="O132" i="4"/>
  <c r="O134" i="4"/>
  <c r="O148" i="4"/>
  <c r="O149" i="4"/>
  <c r="O150" i="4"/>
  <c r="O151" i="4"/>
  <c r="O152" i="4"/>
  <c r="O147" i="4"/>
  <c r="O159" i="4"/>
  <c r="O160" i="4"/>
  <c r="O161" i="4"/>
  <c r="O162" i="4"/>
  <c r="O163" i="4"/>
  <c r="O164" i="4"/>
  <c r="O165" i="4"/>
  <c r="O198" i="4"/>
  <c r="O206" i="4"/>
  <c r="O207" i="4"/>
  <c r="O208" i="4"/>
  <c r="O200" i="4"/>
  <c r="O220" i="4"/>
  <c r="O219" i="4"/>
  <c r="O218" i="4"/>
  <c r="O217" i="4"/>
  <c r="O248" i="4"/>
  <c r="O247" i="4"/>
  <c r="O246" i="4"/>
  <c r="O245" i="4"/>
  <c r="O234" i="4"/>
  <c r="O233" i="4"/>
  <c r="O232" i="4"/>
  <c r="O231" i="4"/>
  <c r="O230" i="4"/>
  <c r="O262" i="4"/>
  <c r="O264" i="4"/>
  <c r="O265" i="4"/>
  <c r="O274" i="4"/>
  <c r="O311" i="4"/>
  <c r="O312" i="4"/>
  <c r="O318" i="4"/>
  <c r="O319" i="4"/>
  <c r="O378" i="4"/>
  <c r="O377" i="4"/>
  <c r="O425" i="4"/>
  <c r="O432" i="4"/>
  <c r="O451" i="4"/>
  <c r="O452" i="4"/>
  <c r="O453" i="4"/>
  <c r="O483" i="4"/>
  <c r="O484" i="4"/>
  <c r="O485" i="4"/>
  <c r="O510" i="4"/>
  <c r="O529" i="4"/>
  <c r="O530" i="4"/>
  <c r="O570" i="4"/>
  <c r="O571" i="4"/>
  <c r="O572" i="4"/>
  <c r="O573" i="4"/>
  <c r="O574" i="4"/>
  <c r="O575" i="4"/>
  <c r="O576" i="4"/>
  <c r="O577" i="4"/>
  <c r="O578" i="4"/>
  <c r="O591" i="4"/>
  <c r="O592" i="4"/>
  <c r="O600" i="4"/>
  <c r="O601" i="4"/>
  <c r="O602" i="4"/>
  <c r="O603" i="4"/>
  <c r="O604" i="4"/>
  <c r="O605" i="4"/>
  <c r="O606" i="4"/>
  <c r="O599" i="4"/>
  <c r="O598" i="4"/>
  <c r="O597" i="4"/>
  <c r="O594" i="4"/>
  <c r="O590" i="4"/>
  <c r="O589" i="4"/>
  <c r="O588" i="4"/>
  <c r="O585" i="4"/>
  <c r="O584" i="4"/>
  <c r="O583" i="4"/>
  <c r="O582" i="4"/>
  <c r="O579" i="4"/>
  <c r="O569" i="4"/>
  <c r="O568" i="4"/>
  <c r="O567" i="4"/>
  <c r="O564" i="4"/>
  <c r="O536" i="4"/>
  <c r="O535" i="4"/>
  <c r="O534" i="4"/>
  <c r="O531" i="4"/>
  <c r="O503" i="4"/>
  <c r="N492" i="4"/>
  <c r="N493" i="4"/>
  <c r="N494" i="4"/>
  <c r="O491" i="4"/>
  <c r="O490" i="4"/>
  <c r="O489" i="4"/>
  <c r="O486" i="4"/>
  <c r="N486" i="4"/>
  <c r="N489" i="4"/>
  <c r="N490" i="4"/>
  <c r="N491" i="4"/>
  <c r="O479" i="4"/>
  <c r="O478" i="4"/>
  <c r="O477" i="4"/>
  <c r="O474" i="4"/>
  <c r="O471" i="4"/>
  <c r="O470" i="4"/>
  <c r="O469" i="4"/>
  <c r="O466" i="4"/>
  <c r="O465" i="4"/>
  <c r="O464" i="4"/>
  <c r="O463" i="4"/>
  <c r="O460" i="4"/>
  <c r="O450" i="4"/>
  <c r="O449" i="4"/>
  <c r="O446" i="4"/>
  <c r="O444" i="4"/>
  <c r="O443" i="4"/>
  <c r="O442" i="4"/>
  <c r="O439" i="4"/>
  <c r="O431" i="4"/>
  <c r="O430" i="4"/>
  <c r="O429" i="4"/>
  <c r="O426" i="4"/>
  <c r="O415" i="4"/>
  <c r="O414" i="4"/>
  <c r="O413" i="4"/>
  <c r="O410" i="4"/>
  <c r="O409" i="4"/>
  <c r="O408" i="4"/>
  <c r="O407" i="4"/>
  <c r="O404" i="4"/>
  <c r="O402" i="4"/>
  <c r="O396" i="4"/>
  <c r="O376" i="4"/>
  <c r="O375" i="4"/>
  <c r="O374" i="4"/>
  <c r="O371" i="4"/>
  <c r="O370" i="4"/>
  <c r="O369" i="4"/>
  <c r="O368" i="4"/>
  <c r="O365" i="4"/>
  <c r="O364" i="4"/>
  <c r="O358" i="4"/>
  <c r="O357" i="4"/>
  <c r="O356" i="4"/>
  <c r="O353" i="4"/>
  <c r="O352" i="4"/>
  <c r="O351" i="4"/>
  <c r="O350" i="4"/>
  <c r="O347" i="4"/>
  <c r="O346" i="4"/>
  <c r="O345" i="4"/>
  <c r="O344" i="4"/>
  <c r="O341" i="4"/>
  <c r="O328" i="4"/>
  <c r="O327" i="4"/>
  <c r="O326" i="4"/>
  <c r="O323" i="4"/>
  <c r="O310" i="4"/>
  <c r="O309" i="4"/>
  <c r="O308" i="4"/>
  <c r="O305" i="4"/>
  <c r="O300" i="4"/>
  <c r="O299" i="4"/>
  <c r="O298" i="4"/>
  <c r="O295" i="4"/>
  <c r="O294" i="4"/>
  <c r="O293" i="4"/>
  <c r="O292" i="4"/>
  <c r="O289" i="4"/>
  <c r="O287" i="4"/>
  <c r="O286" i="4"/>
  <c r="O285" i="4"/>
  <c r="O282" i="4"/>
  <c r="O281" i="4"/>
  <c r="O280" i="4"/>
  <c r="O279" i="4"/>
  <c r="O276" i="4"/>
  <c r="O272" i="4"/>
  <c r="O261" i="4"/>
  <c r="O255" i="4"/>
  <c r="O226" i="4"/>
  <c r="O197" i="4"/>
  <c r="O196" i="4"/>
  <c r="O195" i="4"/>
  <c r="O192" i="4"/>
  <c r="O191" i="4"/>
  <c r="O190" i="4"/>
  <c r="O189" i="4"/>
  <c r="O186" i="4"/>
  <c r="O184" i="4"/>
  <c r="O177" i="4"/>
  <c r="O176" i="4"/>
  <c r="O175" i="4"/>
  <c r="O172" i="4"/>
  <c r="O171" i="4"/>
  <c r="O170" i="4"/>
  <c r="O169" i="4"/>
  <c r="O166" i="4"/>
  <c r="O158" i="4"/>
  <c r="O141" i="4"/>
  <c r="O131" i="4"/>
  <c r="O128" i="4"/>
  <c r="O118" i="4"/>
  <c r="O117" i="4"/>
  <c r="O116" i="4"/>
  <c r="O113" i="4"/>
  <c r="O112" i="4"/>
  <c r="O91" i="4"/>
  <c r="O90" i="4"/>
  <c r="O89" i="4"/>
  <c r="O86" i="4"/>
  <c r="O84" i="4"/>
  <c r="O78" i="4"/>
  <c r="O77" i="4"/>
  <c r="O76" i="4"/>
  <c r="O73" i="4"/>
  <c r="O72" i="4"/>
  <c r="O62" i="4"/>
  <c r="O61" i="4"/>
  <c r="O60" i="4"/>
  <c r="O57" i="4"/>
  <c r="O31" i="4"/>
  <c r="O30" i="4"/>
  <c r="O29" i="4"/>
  <c r="O26" i="4"/>
  <c r="O10" i="4"/>
  <c r="N10" i="4"/>
  <c r="N26" i="4"/>
  <c r="N57" i="4"/>
  <c r="N73" i="4"/>
  <c r="N86" i="4"/>
  <c r="N113" i="4"/>
  <c r="N128" i="4"/>
  <c r="N166" i="4"/>
  <c r="N262" i="4"/>
  <c r="N264" i="4"/>
  <c r="N265" i="4"/>
  <c r="N272" i="4"/>
  <c r="N273" i="4"/>
  <c r="N274" i="4"/>
  <c r="N261" i="4"/>
  <c r="N318" i="4"/>
  <c r="N319" i="4"/>
  <c r="N320" i="4"/>
  <c r="N321" i="4"/>
  <c r="N322" i="4"/>
  <c r="N311" i="4"/>
  <c r="N312" i="4"/>
  <c r="N310" i="4"/>
  <c r="N309" i="4"/>
  <c r="N308" i="4"/>
  <c r="N305" i="4"/>
  <c r="N376" i="4"/>
  <c r="N377" i="4"/>
  <c r="N378" i="4"/>
  <c r="N421" i="4"/>
  <c r="N422" i="4"/>
  <c r="N423" i="4"/>
  <c r="N424" i="4"/>
  <c r="N432" i="4"/>
  <c r="N451" i="4"/>
  <c r="N453" i="4"/>
  <c r="N375" i="4"/>
  <c r="N374" i="4"/>
  <c r="N371" i="4"/>
  <c r="N479" i="4"/>
  <c r="N480" i="4"/>
  <c r="N481" i="4"/>
  <c r="N482" i="4"/>
  <c r="N529" i="4"/>
  <c r="N530" i="4"/>
  <c r="N573" i="4"/>
  <c r="N576" i="4"/>
  <c r="N578" i="4"/>
  <c r="N590" i="4"/>
  <c r="N600" i="4"/>
  <c r="N601" i="4"/>
  <c r="N602" i="4"/>
  <c r="N603" i="4"/>
  <c r="N604" i="4"/>
  <c r="N605" i="4"/>
  <c r="N606" i="4"/>
  <c r="N599" i="4"/>
  <c r="N598" i="4"/>
  <c r="N597" i="4"/>
  <c r="N594" i="4"/>
  <c r="N569" i="4"/>
  <c r="N542" i="4"/>
  <c r="N541" i="4"/>
  <c r="N540" i="4"/>
  <c r="N537" i="4"/>
  <c r="N536" i="4"/>
  <c r="N535" i="4"/>
  <c r="N534" i="4"/>
  <c r="N531" i="4"/>
  <c r="N523" i="4"/>
  <c r="N522" i="4"/>
  <c r="N521" i="4"/>
  <c r="N518" i="4"/>
  <c r="N510" i="4"/>
  <c r="N509" i="4"/>
  <c r="N508" i="4"/>
  <c r="N505" i="4"/>
  <c r="N503" i="4"/>
  <c r="N478" i="4"/>
  <c r="N477" i="4"/>
  <c r="N474" i="4"/>
  <c r="N471" i="4"/>
  <c r="N470" i="4"/>
  <c r="N469" i="4"/>
  <c r="N466" i="4"/>
  <c r="N465" i="4"/>
  <c r="N464" i="4"/>
  <c r="N463" i="4"/>
  <c r="N460" i="4"/>
  <c r="N459" i="4"/>
  <c r="N444" i="4"/>
  <c r="N438" i="4"/>
  <c r="N437" i="4"/>
  <c r="N436" i="4"/>
  <c r="N433" i="4"/>
  <c r="N431" i="4"/>
  <c r="N430" i="4"/>
  <c r="N429" i="4"/>
  <c r="N426" i="4"/>
  <c r="N415" i="4"/>
  <c r="N414" i="4"/>
  <c r="N413" i="4"/>
  <c r="N410" i="4"/>
  <c r="N409" i="4"/>
  <c r="N408" i="4"/>
  <c r="N407" i="4"/>
  <c r="N404" i="4"/>
  <c r="N390" i="4"/>
  <c r="N389" i="4"/>
  <c r="N388" i="4"/>
  <c r="N385" i="4"/>
  <c r="N370" i="4"/>
  <c r="N369" i="4"/>
  <c r="N368" i="4"/>
  <c r="N365" i="4"/>
  <c r="N364" i="4"/>
  <c r="N358" i="4"/>
  <c r="N357" i="4"/>
  <c r="N356" i="4"/>
  <c r="N353" i="4"/>
  <c r="N352" i="4"/>
  <c r="N351" i="4"/>
  <c r="N350" i="4"/>
  <c r="N347" i="4"/>
  <c r="N346" i="4"/>
  <c r="N345" i="4"/>
  <c r="N344" i="4"/>
  <c r="N341" i="4"/>
  <c r="N328" i="4"/>
  <c r="N327" i="4"/>
  <c r="N326" i="4"/>
  <c r="N323" i="4"/>
  <c r="N300" i="4"/>
  <c r="N299" i="4"/>
  <c r="N298" i="4"/>
  <c r="N295" i="4"/>
  <c r="N294" i="4"/>
  <c r="N293" i="4"/>
  <c r="N292" i="4"/>
  <c r="N289" i="4"/>
  <c r="N287" i="4"/>
  <c r="N286" i="4"/>
  <c r="N285" i="4"/>
  <c r="N282" i="4"/>
  <c r="N281" i="4"/>
  <c r="N280" i="4"/>
  <c r="N279" i="4"/>
  <c r="N276" i="4"/>
  <c r="N255" i="4"/>
  <c r="N254" i="4"/>
  <c r="N253" i="4"/>
  <c r="N250" i="4"/>
  <c r="N226" i="4"/>
  <c r="N248" i="4"/>
  <c r="N234" i="4"/>
  <c r="N233" i="4"/>
  <c r="N232" i="4"/>
  <c r="N231" i="4"/>
  <c r="N230" i="4"/>
  <c r="N218" i="4"/>
  <c r="N219" i="4"/>
  <c r="N220" i="4"/>
  <c r="N217" i="4"/>
  <c r="N207" i="4"/>
  <c r="N208" i="4"/>
  <c r="N198" i="4"/>
  <c r="N197" i="4"/>
  <c r="N196" i="4"/>
  <c r="N195" i="4"/>
  <c r="N192" i="4"/>
  <c r="N191" i="4"/>
  <c r="N190" i="4"/>
  <c r="N189" i="4"/>
  <c r="N186" i="4"/>
  <c r="N184" i="4"/>
  <c r="N172" i="4"/>
  <c r="N176" i="4"/>
  <c r="N177" i="4"/>
  <c r="N175" i="4"/>
  <c r="N170" i="4"/>
  <c r="N171" i="4"/>
  <c r="N169" i="4"/>
  <c r="N158" i="4"/>
  <c r="N159" i="4"/>
  <c r="N160" i="4"/>
  <c r="N161" i="4"/>
  <c r="N162" i="4"/>
  <c r="N163" i="4"/>
  <c r="N164" i="4"/>
  <c r="N165" i="4"/>
  <c r="N148" i="4"/>
  <c r="N149" i="4"/>
  <c r="N150" i="4"/>
  <c r="N151" i="4"/>
  <c r="N152" i="4"/>
  <c r="N147" i="4"/>
  <c r="N141" i="4"/>
  <c r="N132" i="4"/>
  <c r="N134" i="4"/>
  <c r="N131" i="4"/>
  <c r="N126" i="4"/>
  <c r="N117" i="4"/>
  <c r="N118" i="4"/>
  <c r="N119" i="4"/>
  <c r="N116" i="4"/>
  <c r="N112" i="4"/>
  <c r="N90" i="4"/>
  <c r="N91" i="4"/>
  <c r="N92" i="4"/>
  <c r="N93" i="4"/>
  <c r="N89" i="4"/>
  <c r="N84" i="4"/>
  <c r="N77" i="4"/>
  <c r="N78" i="4"/>
  <c r="N76" i="4"/>
  <c r="N72" i="4"/>
  <c r="N61" i="4"/>
  <c r="N62" i="4"/>
  <c r="N63" i="4"/>
  <c r="N64" i="4"/>
  <c r="N65" i="4"/>
  <c r="N66" i="4"/>
  <c r="N60" i="4"/>
  <c r="N54" i="4"/>
  <c r="O13" i="4"/>
  <c r="N13" i="4"/>
  <c r="O63" i="4"/>
  <c r="O64" i="4"/>
  <c r="O65" i="4"/>
  <c r="O66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N55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6" i="4"/>
  <c r="N29" i="4"/>
  <c r="O14" i="4"/>
  <c r="O15" i="4"/>
  <c r="O16" i="4"/>
  <c r="O17" i="4"/>
  <c r="O18" i="4"/>
  <c r="O19" i="4"/>
  <c r="O20" i="4"/>
  <c r="O21" i="4"/>
  <c r="O22" i="4"/>
  <c r="O23" i="4"/>
  <c r="O24" i="4"/>
  <c r="O25" i="4"/>
  <c r="N14" i="4"/>
  <c r="N15" i="4"/>
  <c r="N16" i="4"/>
  <c r="N17" i="4"/>
  <c r="N18" i="4"/>
  <c r="N19" i="4"/>
  <c r="N20" i="4"/>
  <c r="N21" i="4"/>
  <c r="N22" i="4"/>
  <c r="N23" i="4"/>
  <c r="N24" i="4"/>
  <c r="N25" i="4"/>
  <c r="O178" i="1"/>
  <c r="U178" i="1" s="1"/>
  <c r="M542" i="4"/>
  <c r="K542" i="4"/>
  <c r="K541" i="4" s="1"/>
  <c r="K540" i="4" s="1"/>
  <c r="K539" i="4" s="1"/>
  <c r="I542" i="4"/>
  <c r="I541" i="4" s="1"/>
  <c r="I540" i="4" s="1"/>
  <c r="I539" i="4" s="1"/>
  <c r="G542" i="4"/>
  <c r="M541" i="4"/>
  <c r="M540" i="4" s="1"/>
  <c r="M539" i="4" s="1"/>
  <c r="L541" i="4"/>
  <c r="L540" i="4" s="1"/>
  <c r="L539" i="4" s="1"/>
  <c r="J541" i="4"/>
  <c r="H541" i="4"/>
  <c r="H540" i="4" s="1"/>
  <c r="H539" i="4" s="1"/>
  <c r="G541" i="4"/>
  <c r="F541" i="4"/>
  <c r="G540" i="4"/>
  <c r="F540" i="4"/>
  <c r="G539" i="4"/>
  <c r="F539" i="4"/>
  <c r="G485" i="4"/>
  <c r="H485" i="4" s="1"/>
  <c r="F484" i="4"/>
  <c r="F483" i="4" s="1"/>
  <c r="J540" i="4" l="1"/>
  <c r="I485" i="4"/>
  <c r="H484" i="4"/>
  <c r="H483" i="4" s="1"/>
  <c r="G484" i="4"/>
  <c r="G483" i="4" s="1"/>
  <c r="M517" i="4"/>
  <c r="M334" i="4"/>
  <c r="J157" i="4"/>
  <c r="L157" i="4"/>
  <c r="L156" i="4" s="1"/>
  <c r="L155" i="4" s="1"/>
  <c r="H157" i="4"/>
  <c r="J148" i="4"/>
  <c r="L148" i="4"/>
  <c r="H148" i="4"/>
  <c r="H147" i="4" s="1"/>
  <c r="H146" i="4" s="1"/>
  <c r="F155" i="4"/>
  <c r="P29" i="1"/>
  <c r="R219" i="1"/>
  <c r="J156" i="4" l="1"/>
  <c r="O157" i="4"/>
  <c r="N157" i="4"/>
  <c r="J539" i="4"/>
  <c r="I484" i="4"/>
  <c r="I483" i="4" s="1"/>
  <c r="P219" i="1"/>
  <c r="Q57" i="1"/>
  <c r="J155" i="4" l="1"/>
  <c r="O156" i="4"/>
  <c r="N156" i="4"/>
  <c r="J484" i="4"/>
  <c r="K485" i="4"/>
  <c r="M607" i="4"/>
  <c r="M606" i="4"/>
  <c r="M605" i="4" s="1"/>
  <c r="M604" i="4" s="1"/>
  <c r="M603" i="4"/>
  <c r="M602" i="4" s="1"/>
  <c r="M600" i="4"/>
  <c r="M599" i="4"/>
  <c r="M598" i="4" s="1"/>
  <c r="M592" i="4"/>
  <c r="M591" i="4" s="1"/>
  <c r="M590" i="4"/>
  <c r="M589" i="4" s="1"/>
  <c r="M584" i="4"/>
  <c r="M583" i="4" s="1"/>
  <c r="M582" i="4" s="1"/>
  <c r="M581" i="4" s="1"/>
  <c r="M578" i="4"/>
  <c r="M577" i="4" s="1"/>
  <c r="M576" i="4"/>
  <c r="M575" i="4" s="1"/>
  <c r="M573" i="4"/>
  <c r="M572" i="4" s="1"/>
  <c r="M571" i="4"/>
  <c r="M570" i="4" s="1"/>
  <c r="M569" i="4"/>
  <c r="M568" i="4" s="1"/>
  <c r="M561" i="4"/>
  <c r="M560" i="4" s="1"/>
  <c r="M553" i="4" s="1"/>
  <c r="M551" i="4" s="1"/>
  <c r="M548" i="4"/>
  <c r="M547" i="4" s="1"/>
  <c r="M546" i="4" s="1"/>
  <c r="M543" i="4" s="1"/>
  <c r="M536" i="4"/>
  <c r="M535" i="4" s="1"/>
  <c r="M534" i="4" s="1"/>
  <c r="M533" i="4" s="1"/>
  <c r="M530" i="4"/>
  <c r="M528" i="4" s="1"/>
  <c r="M527" i="4" s="1"/>
  <c r="M526" i="4" s="1"/>
  <c r="M523" i="4"/>
  <c r="M522" i="4" s="1"/>
  <c r="M521" i="4" s="1"/>
  <c r="M520" i="4" s="1"/>
  <c r="M511" i="4"/>
  <c r="M503" i="4"/>
  <c r="M502" i="4" s="1"/>
  <c r="M501" i="4" s="1"/>
  <c r="M500" i="4" s="1"/>
  <c r="M494" i="4"/>
  <c r="M493" i="4" s="1"/>
  <c r="M492" i="4" s="1"/>
  <c r="M491" i="4"/>
  <c r="M490" i="4" s="1"/>
  <c r="M489" i="4" s="1"/>
  <c r="M482" i="4"/>
  <c r="M481" i="4" s="1"/>
  <c r="M480" i="4" s="1"/>
  <c r="M479" i="4"/>
  <c r="M478" i="4" s="1"/>
  <c r="M477" i="4" s="1"/>
  <c r="M476" i="4" s="1"/>
  <c r="M471" i="4"/>
  <c r="M470" i="4" s="1"/>
  <c r="M469" i="4" s="1"/>
  <c r="M468" i="4" s="1"/>
  <c r="M465" i="4"/>
  <c r="M464" i="4" s="1"/>
  <c r="M463" i="4" s="1"/>
  <c r="M462" i="4" s="1"/>
  <c r="M459" i="4"/>
  <c r="M458" i="4" s="1"/>
  <c r="M457" i="4" s="1"/>
  <c r="M456" i="4" s="1"/>
  <c r="M453" i="4"/>
  <c r="M452" i="4" s="1"/>
  <c r="M451" i="4"/>
  <c r="M450" i="4" s="1"/>
  <c r="M444" i="4"/>
  <c r="M443" i="4" s="1"/>
  <c r="M442" i="4" s="1"/>
  <c r="M441" i="4" s="1"/>
  <c r="M438" i="4"/>
  <c r="M437" i="4" s="1"/>
  <c r="M436" i="4" s="1"/>
  <c r="M435" i="4" s="1"/>
  <c r="M432" i="4"/>
  <c r="M431" i="4"/>
  <c r="M425" i="4"/>
  <c r="M424" i="4"/>
  <c r="M423" i="4"/>
  <c r="M422" i="4"/>
  <c r="M421" i="4"/>
  <c r="M415" i="4"/>
  <c r="M414" i="4" s="1"/>
  <c r="M413" i="4" s="1"/>
  <c r="M412" i="4" s="1"/>
  <c r="M409" i="4"/>
  <c r="M408" i="4" s="1"/>
  <c r="M407" i="4" s="1"/>
  <c r="M406" i="4" s="1"/>
  <c r="M402" i="4"/>
  <c r="M401" i="4" s="1"/>
  <c r="M400" i="4" s="1"/>
  <c r="M399" i="4" s="1"/>
  <c r="M396" i="4"/>
  <c r="M395" i="4" s="1"/>
  <c r="M394" i="4" s="1"/>
  <c r="M393" i="4" s="1"/>
  <c r="M390" i="4"/>
  <c r="M389" i="4" s="1"/>
  <c r="M388" i="4" s="1"/>
  <c r="M387" i="4" s="1"/>
  <c r="M378" i="4"/>
  <c r="M377" i="4" s="1"/>
  <c r="M376" i="4"/>
  <c r="M375" i="4" s="1"/>
  <c r="M370" i="4"/>
  <c r="M369" i="4" s="1"/>
  <c r="M368" i="4" s="1"/>
  <c r="M367" i="4" s="1"/>
  <c r="M364" i="4"/>
  <c r="M363" i="4" s="1"/>
  <c r="M362" i="4" s="1"/>
  <c r="M361" i="4" s="1"/>
  <c r="M358" i="4"/>
  <c r="M357" i="4" s="1"/>
  <c r="M356" i="4" s="1"/>
  <c r="M355" i="4" s="1"/>
  <c r="M352" i="4"/>
  <c r="M351" i="4" s="1"/>
  <c r="M350" i="4" s="1"/>
  <c r="M349" i="4" s="1"/>
  <c r="M346" i="4"/>
  <c r="M345" i="4" s="1"/>
  <c r="M344" i="4" s="1"/>
  <c r="M343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5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/>
  <c r="T216" i="1" s="1"/>
  <c r="T28" i="1" s="1"/>
  <c r="T212" i="1"/>
  <c r="T211" i="1" s="1"/>
  <c r="T209" i="1"/>
  <c r="T206" i="1"/>
  <c r="T205" i="1" s="1"/>
  <c r="T202" i="1"/>
  <c r="T201" i="1"/>
  <c r="T199" i="1"/>
  <c r="T198" i="1"/>
  <c r="T192" i="1"/>
  <c r="T187" i="1"/>
  <c r="T167" i="1"/>
  <c r="T166" i="1"/>
  <c r="T165" i="1"/>
  <c r="T164" i="1"/>
  <c r="T163" i="1" s="1"/>
  <c r="T137" i="1"/>
  <c r="T96" i="1"/>
  <c r="T95" i="1" s="1"/>
  <c r="T94" i="1" s="1"/>
  <c r="T93" i="1"/>
  <c r="T92" i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5" i="1" s="1"/>
  <c r="T63" i="1"/>
  <c r="T62" i="1"/>
  <c r="T59" i="1"/>
  <c r="T58" i="1" s="1"/>
  <c r="T57" i="1"/>
  <c r="T56" i="1"/>
  <c r="T53" i="1"/>
  <c r="T52" i="1"/>
  <c r="T50" i="1"/>
  <c r="T49" i="1"/>
  <c r="T48" i="1" s="1"/>
  <c r="T47" i="1"/>
  <c r="T46" i="1"/>
  <c r="T45" i="1"/>
  <c r="T44" i="1"/>
  <c r="T43" i="1"/>
  <c r="T42" i="1"/>
  <c r="T41" i="1"/>
  <c r="S218" i="1"/>
  <c r="S217" i="1" s="1"/>
  <c r="S216" i="1" s="1"/>
  <c r="S28" i="1" s="1"/>
  <c r="S212" i="1"/>
  <c r="S211" i="1" s="1"/>
  <c r="S209" i="1"/>
  <c r="S206" i="1"/>
  <c r="S205" i="1" s="1"/>
  <c r="S202" i="1"/>
  <c r="S201" i="1" s="1"/>
  <c r="S199" i="1"/>
  <c r="S198" i="1" s="1"/>
  <c r="S192" i="1"/>
  <c r="S186" i="1"/>
  <c r="T186" i="1" s="1"/>
  <c r="S184" i="1"/>
  <c r="T184" i="1" s="1"/>
  <c r="S183" i="1"/>
  <c r="T183" i="1" s="1"/>
  <c r="S182" i="1"/>
  <c r="T182" i="1" s="1"/>
  <c r="S181" i="1"/>
  <c r="T181" i="1" s="1"/>
  <c r="S180" i="1"/>
  <c r="S177" i="1"/>
  <c r="T177" i="1" s="1"/>
  <c r="S176" i="1"/>
  <c r="T176" i="1" s="1"/>
  <c r="S173" i="1"/>
  <c r="S172" i="1" s="1"/>
  <c r="S171" i="1" s="1"/>
  <c r="S169" i="1"/>
  <c r="S168" i="1" s="1"/>
  <c r="S166" i="1"/>
  <c r="S163" i="1"/>
  <c r="S162" i="1"/>
  <c r="S161" i="1" s="1"/>
  <c r="S160" i="1"/>
  <c r="S159" i="1" s="1"/>
  <c r="S158" i="1"/>
  <c r="T158" i="1" s="1"/>
  <c r="S154" i="1"/>
  <c r="T154" i="1" s="1"/>
  <c r="S153" i="1"/>
  <c r="T153" i="1" s="1"/>
  <c r="S150" i="1"/>
  <c r="T150" i="1" s="1"/>
  <c r="S146" i="1"/>
  <c r="T146" i="1" s="1"/>
  <c r="S145" i="1"/>
  <c r="T145" i="1" s="1"/>
  <c r="S142" i="1"/>
  <c r="T142" i="1" s="1"/>
  <c r="S141" i="1"/>
  <c r="T141" i="1" s="1"/>
  <c r="S140" i="1"/>
  <c r="S137" i="1"/>
  <c r="S135" i="1"/>
  <c r="T135" i="1" s="1"/>
  <c r="S134" i="1"/>
  <c r="T134" i="1" s="1"/>
  <c r="S133" i="1"/>
  <c r="T133" i="1" s="1"/>
  <c r="S132" i="1"/>
  <c r="T132" i="1" s="1"/>
  <c r="S131" i="1"/>
  <c r="T131" i="1" s="1"/>
  <c r="S128" i="1"/>
  <c r="T128" i="1" s="1"/>
  <c r="T127" i="1" s="1"/>
  <c r="S125" i="1"/>
  <c r="T125" i="1" s="1"/>
  <c r="S124" i="1"/>
  <c r="T124" i="1" s="1"/>
  <c r="S123" i="1"/>
  <c r="T123" i="1" s="1"/>
  <c r="S122" i="1"/>
  <c r="T122" i="1" s="1"/>
  <c r="S121" i="1"/>
  <c r="T121" i="1" s="1"/>
  <c r="S119" i="1"/>
  <c r="T119" i="1" s="1"/>
  <c r="S117" i="1"/>
  <c r="T117" i="1" s="1"/>
  <c r="S116" i="1"/>
  <c r="T116" i="1" s="1"/>
  <c r="S115" i="1"/>
  <c r="T115" i="1" s="1"/>
  <c r="S114" i="1"/>
  <c r="T114" i="1" s="1"/>
  <c r="S113" i="1"/>
  <c r="T113" i="1" s="1"/>
  <c r="S111" i="1"/>
  <c r="T111" i="1" s="1"/>
  <c r="S110" i="1"/>
  <c r="T110" i="1" s="1"/>
  <c r="S109" i="1"/>
  <c r="T109" i="1" s="1"/>
  <c r="S108" i="1"/>
  <c r="T108" i="1" s="1"/>
  <c r="S104" i="1"/>
  <c r="T104" i="1" s="1"/>
  <c r="T103" i="1" s="1"/>
  <c r="S102" i="1"/>
  <c r="S101" i="1" s="1"/>
  <c r="S100" i="1"/>
  <c r="S99" i="1" s="1"/>
  <c r="S95" i="1"/>
  <c r="S94" i="1" s="1"/>
  <c r="S16" i="1" s="1"/>
  <c r="T16" i="1" s="1"/>
  <c r="S92" i="1"/>
  <c r="S91" i="1" s="1"/>
  <c r="S89" i="1"/>
  <c r="S88" i="1" s="1"/>
  <c r="S84" i="1"/>
  <c r="S80" i="1"/>
  <c r="S76" i="1"/>
  <c r="S68" i="1"/>
  <c r="S65" i="1"/>
  <c r="S64" i="1" s="1"/>
  <c r="S61" i="1"/>
  <c r="S58" i="1"/>
  <c r="S55" i="1"/>
  <c r="S51" i="1"/>
  <c r="S48" i="1"/>
  <c r="S40" i="1"/>
  <c r="L21" i="4"/>
  <c r="L20" i="4" s="1"/>
  <c r="L607" i="4"/>
  <c r="L605" i="4"/>
  <c r="L604" i="4" s="1"/>
  <c r="L602" i="4"/>
  <c r="L600" i="4"/>
  <c r="L598" i="4"/>
  <c r="L591" i="4"/>
  <c r="L589" i="4"/>
  <c r="L583" i="4"/>
  <c r="L582" i="4" s="1"/>
  <c r="L581" i="4" s="1"/>
  <c r="L577" i="4"/>
  <c r="L575" i="4"/>
  <c r="L572" i="4"/>
  <c r="L570" i="4"/>
  <c r="L568" i="4"/>
  <c r="L561" i="4"/>
  <c r="L560" i="4" s="1"/>
  <c r="L553" i="4" s="1"/>
  <c r="L551" i="4" s="1"/>
  <c r="L548" i="4"/>
  <c r="L547" i="4" s="1"/>
  <c r="L546" i="4" s="1"/>
  <c r="L543" i="4" s="1"/>
  <c r="L535" i="4"/>
  <c r="L534" i="4" s="1"/>
  <c r="L533" i="4" s="1"/>
  <c r="L528" i="4"/>
  <c r="L527" i="4" s="1"/>
  <c r="L526" i="4" s="1"/>
  <c r="L445" i="4" s="1"/>
  <c r="L522" i="4"/>
  <c r="L521" i="4" s="1"/>
  <c r="L520" i="4" s="1"/>
  <c r="L502" i="4"/>
  <c r="L501" i="4" s="1"/>
  <c r="L500" i="4" s="1"/>
  <c r="L493" i="4"/>
  <c r="L492" i="4" s="1"/>
  <c r="L490" i="4"/>
  <c r="L489" i="4" s="1"/>
  <c r="L481" i="4"/>
  <c r="L480" i="4" s="1"/>
  <c r="L478" i="4"/>
  <c r="L477" i="4" s="1"/>
  <c r="L470" i="4"/>
  <c r="L469" i="4" s="1"/>
  <c r="L468" i="4" s="1"/>
  <c r="L464" i="4"/>
  <c r="L463" i="4" s="1"/>
  <c r="L462" i="4" s="1"/>
  <c r="L458" i="4"/>
  <c r="L457" i="4" s="1"/>
  <c r="L456" i="4" s="1"/>
  <c r="L452" i="4"/>
  <c r="L450" i="4"/>
  <c r="L443" i="4"/>
  <c r="L442" i="4" s="1"/>
  <c r="L441" i="4" s="1"/>
  <c r="L437" i="4"/>
  <c r="L436" i="4" s="1"/>
  <c r="L435" i="4" s="1"/>
  <c r="L430" i="4"/>
  <c r="L429" i="4" s="1"/>
  <c r="L428" i="4" s="1"/>
  <c r="L420" i="4"/>
  <c r="L419" i="4" s="1"/>
  <c r="L418" i="4" s="1"/>
  <c r="L414" i="4"/>
  <c r="L413" i="4" s="1"/>
  <c r="L412" i="4" s="1"/>
  <c r="L408" i="4"/>
  <c r="L407" i="4" s="1"/>
  <c r="L406" i="4" s="1"/>
  <c r="L401" i="4"/>
  <c r="L400" i="4" s="1"/>
  <c r="L399" i="4" s="1"/>
  <c r="L395" i="4"/>
  <c r="L394" i="4" s="1"/>
  <c r="L393" i="4" s="1"/>
  <c r="L389" i="4"/>
  <c r="L388" i="4" s="1"/>
  <c r="L387" i="4" s="1"/>
  <c r="L377" i="4"/>
  <c r="L375" i="4"/>
  <c r="L369" i="4"/>
  <c r="L368" i="4" s="1"/>
  <c r="L367" i="4" s="1"/>
  <c r="L363" i="4"/>
  <c r="L362" i="4" s="1"/>
  <c r="L361" i="4" s="1"/>
  <c r="L357" i="4"/>
  <c r="L356" i="4" s="1"/>
  <c r="L355" i="4" s="1"/>
  <c r="L351" i="4"/>
  <c r="L350" i="4" s="1"/>
  <c r="L349" i="4" s="1"/>
  <c r="L345" i="4"/>
  <c r="L344" i="4" s="1"/>
  <c r="L343" i="4" s="1"/>
  <c r="L327" i="4"/>
  <c r="L326" i="4" s="1"/>
  <c r="L325" i="4" s="1"/>
  <c r="L321" i="4"/>
  <c r="L320" i="4" s="1"/>
  <c r="L317" i="4"/>
  <c r="L316" i="4" s="1"/>
  <c r="L311" i="4"/>
  <c r="L309" i="4"/>
  <c r="L302" i="4"/>
  <c r="L301" i="4" s="1"/>
  <c r="L299" i="4"/>
  <c r="L298" i="4" s="1"/>
  <c r="L297" i="4" s="1"/>
  <c r="L293" i="4"/>
  <c r="L292" i="4" s="1"/>
  <c r="L291" i="4" s="1"/>
  <c r="L286" i="4"/>
  <c r="L285" i="4" s="1"/>
  <c r="L284" i="4" s="1"/>
  <c r="L280" i="4"/>
  <c r="L279" i="4" s="1"/>
  <c r="L278" i="4" s="1"/>
  <c r="L273" i="4"/>
  <c r="O273" i="4" s="1"/>
  <c r="L271" i="4"/>
  <c r="L263" i="4"/>
  <c r="L260" i="4"/>
  <c r="L254" i="4"/>
  <c r="L247" i="4"/>
  <c r="L246" i="4" s="1"/>
  <c r="L245" i="4" s="1"/>
  <c r="L242" i="4" s="1"/>
  <c r="L232" i="4"/>
  <c r="L231" i="4" s="1"/>
  <c r="L230" i="4" s="1"/>
  <c r="L225" i="4"/>
  <c r="L224" i="4" s="1"/>
  <c r="L223" i="4" s="1"/>
  <c r="L219" i="4"/>
  <c r="L218" i="4" s="1"/>
  <c r="L217" i="4" s="1"/>
  <c r="L207" i="4"/>
  <c r="L206" i="4" s="1"/>
  <c r="L196" i="4"/>
  <c r="L195" i="4" s="1"/>
  <c r="L194" i="4" s="1"/>
  <c r="L190" i="4"/>
  <c r="L189" i="4" s="1"/>
  <c r="L188" i="4" s="1"/>
  <c r="L183" i="4"/>
  <c r="L182" i="4" s="1"/>
  <c r="L181" i="4" s="1"/>
  <c r="L178" i="4" s="1"/>
  <c r="L176" i="4"/>
  <c r="L175" i="4" s="1"/>
  <c r="L174" i="4" s="1"/>
  <c r="L170" i="4"/>
  <c r="L169" i="4" s="1"/>
  <c r="L168" i="4" s="1"/>
  <c r="L140" i="4"/>
  <c r="L139" i="4" s="1"/>
  <c r="L138" i="4" s="1"/>
  <c r="L135" i="4" s="1"/>
  <c r="L125" i="4"/>
  <c r="L124" i="4" s="1"/>
  <c r="L123" i="4" s="1"/>
  <c r="L120" i="4" s="1"/>
  <c r="L117" i="4"/>
  <c r="L116" i="4" s="1"/>
  <c r="L115" i="4" s="1"/>
  <c r="L111" i="4"/>
  <c r="L110" i="4" s="1"/>
  <c r="L109" i="4" s="1"/>
  <c r="L90" i="4"/>
  <c r="L89" i="4" s="1"/>
  <c r="L88" i="4" s="1"/>
  <c r="L85" i="4" s="1"/>
  <c r="L83" i="4"/>
  <c r="L82" i="4" s="1"/>
  <c r="L81" i="4" s="1"/>
  <c r="L77" i="4"/>
  <c r="L76" i="4" s="1"/>
  <c r="L75" i="4" s="1"/>
  <c r="L71" i="4"/>
  <c r="L70" i="4" s="1"/>
  <c r="L69" i="4" s="1"/>
  <c r="L61" i="4"/>
  <c r="L60" i="4" s="1"/>
  <c r="L59" i="4" s="1"/>
  <c r="L53" i="4"/>
  <c r="L52" i="4" s="1"/>
  <c r="L47" i="4"/>
  <c r="L45" i="4"/>
  <c r="L36" i="4"/>
  <c r="L30" i="4"/>
  <c r="L18" i="4"/>
  <c r="L16" i="4"/>
  <c r="L14" i="4"/>
  <c r="R187" i="1"/>
  <c r="R167" i="1"/>
  <c r="R165" i="1"/>
  <c r="R164" i="1"/>
  <c r="T68" i="1" l="1"/>
  <c r="T84" i="1"/>
  <c r="L253" i="4"/>
  <c r="O254" i="4"/>
  <c r="N153" i="4"/>
  <c r="O153" i="4"/>
  <c r="J483" i="4"/>
  <c r="K484" i="4"/>
  <c r="K483" i="4" s="1"/>
  <c r="M232" i="4"/>
  <c r="M231" i="4" s="1"/>
  <c r="M230" i="4" s="1"/>
  <c r="M275" i="4"/>
  <c r="M157" i="4"/>
  <c r="M156" i="4" s="1"/>
  <c r="M155" i="4" s="1"/>
  <c r="M148" i="4"/>
  <c r="L147" i="4"/>
  <c r="L146" i="4" s="1"/>
  <c r="L142" i="4" s="1"/>
  <c r="S197" i="1"/>
  <c r="S23" i="1" s="1"/>
  <c r="T80" i="1"/>
  <c r="S75" i="1"/>
  <c r="T76" i="1"/>
  <c r="T197" i="1"/>
  <c r="T23" i="1" s="1"/>
  <c r="T208" i="1"/>
  <c r="T204" i="1" s="1"/>
  <c r="T24" i="1" s="1"/>
  <c r="T25" i="1" s="1"/>
  <c r="T40" i="1"/>
  <c r="T39" i="1" s="1"/>
  <c r="T64" i="1"/>
  <c r="S208" i="1"/>
  <c r="S204" i="1" s="1"/>
  <c r="S24" i="1" s="1"/>
  <c r="S25" i="1" s="1"/>
  <c r="T51" i="1"/>
  <c r="L106" i="4"/>
  <c r="L374" i="4"/>
  <c r="L373" i="4" s="1"/>
  <c r="M574" i="4"/>
  <c r="M430" i="4"/>
  <c r="M429" i="4" s="1"/>
  <c r="M428" i="4" s="1"/>
  <c r="M270" i="4"/>
  <c r="M269" i="4" s="1"/>
  <c r="M266" i="4" s="1"/>
  <c r="S144" i="1"/>
  <c r="S143" i="1" s="1"/>
  <c r="M36" i="4"/>
  <c r="M263" i="4"/>
  <c r="T160" i="1"/>
  <c r="T159" i="1" s="1"/>
  <c r="L567" i="4"/>
  <c r="S103" i="1"/>
  <c r="S98" i="1" s="1"/>
  <c r="L588" i="4"/>
  <c r="L587" i="4" s="1"/>
  <c r="L597" i="4"/>
  <c r="L596" i="4" s="1"/>
  <c r="L593" i="4" s="1"/>
  <c r="S127" i="1"/>
  <c r="T144" i="1"/>
  <c r="T143" i="1" s="1"/>
  <c r="T173" i="1"/>
  <c r="T172" i="1" s="1"/>
  <c r="T171" i="1" s="1"/>
  <c r="M13" i="4"/>
  <c r="M30" i="4"/>
  <c r="M567" i="4"/>
  <c r="M196" i="4"/>
  <c r="M195" i="4" s="1"/>
  <c r="M194" i="4" s="1"/>
  <c r="M185" i="4" s="1"/>
  <c r="L270" i="4"/>
  <c r="S179" i="1"/>
  <c r="M117" i="4"/>
  <c r="M116" i="4" s="1"/>
  <c r="M115" i="4" s="1"/>
  <c r="M106" i="4" s="1"/>
  <c r="M260" i="4"/>
  <c r="M597" i="4"/>
  <c r="M596" i="4" s="1"/>
  <c r="M593" i="4" s="1"/>
  <c r="T107" i="1"/>
  <c r="L476" i="4"/>
  <c r="S107" i="1"/>
  <c r="T100" i="1"/>
  <c r="T99" i="1" s="1"/>
  <c r="T162" i="1"/>
  <c r="T161" i="1" s="1"/>
  <c r="T180" i="1"/>
  <c r="T179" i="1" s="1"/>
  <c r="M21" i="4"/>
  <c r="M20" i="4" s="1"/>
  <c r="M90" i="4"/>
  <c r="M89" i="4" s="1"/>
  <c r="M88" i="4" s="1"/>
  <c r="M85" i="4" s="1"/>
  <c r="M374" i="4"/>
  <c r="M373" i="4" s="1"/>
  <c r="L29" i="4"/>
  <c r="L28" i="4" s="1"/>
  <c r="L259" i="4"/>
  <c r="L258" i="4" s="1"/>
  <c r="L574" i="4"/>
  <c r="T152" i="1"/>
  <c r="T151" i="1" s="1"/>
  <c r="T102" i="1"/>
  <c r="T101" i="1" s="1"/>
  <c r="M47" i="4"/>
  <c r="M61" i="4"/>
  <c r="M60" i="4" s="1"/>
  <c r="M59" i="4" s="1"/>
  <c r="M288" i="4"/>
  <c r="M317" i="4"/>
  <c r="M316" i="4" s="1"/>
  <c r="M315" i="4" s="1"/>
  <c r="M449" i="4"/>
  <c r="M448" i="4" s="1"/>
  <c r="L308" i="4"/>
  <c r="L307" i="4" s="1"/>
  <c r="S139" i="1"/>
  <c r="S136" i="1" s="1"/>
  <c r="T140" i="1"/>
  <c r="T139" i="1" s="1"/>
  <c r="T136" i="1" s="1"/>
  <c r="M53" i="4"/>
  <c r="M52" i="4" s="1"/>
  <c r="S39" i="1"/>
  <c r="T55" i="1"/>
  <c r="L449" i="4"/>
  <c r="L448" i="4" s="1"/>
  <c r="T169" i="1"/>
  <c r="T168" i="1" s="1"/>
  <c r="L403" i="4"/>
  <c r="L315" i="4"/>
  <c r="T112" i="1"/>
  <c r="S112" i="1"/>
  <c r="M308" i="4"/>
  <c r="M307" i="4" s="1"/>
  <c r="S152" i="1"/>
  <c r="S151" i="1" s="1"/>
  <c r="T61" i="1"/>
  <c r="T54" i="1" s="1"/>
  <c r="S54" i="1"/>
  <c r="M420" i="4"/>
  <c r="M419" i="4" s="1"/>
  <c r="M418" i="4" s="1"/>
  <c r="M588" i="4"/>
  <c r="M587" i="4" s="1"/>
  <c r="L13" i="4"/>
  <c r="L12" i="4" s="1"/>
  <c r="L185" i="4"/>
  <c r="L288" i="4"/>
  <c r="L275" i="4"/>
  <c r="J263" i="4"/>
  <c r="J607" i="4"/>
  <c r="J605" i="4"/>
  <c r="J604" i="4" s="1"/>
  <c r="J602" i="4"/>
  <c r="J600" i="4"/>
  <c r="J598" i="4"/>
  <c r="K592" i="4"/>
  <c r="J591" i="4"/>
  <c r="J589" i="4"/>
  <c r="J583" i="4"/>
  <c r="J582" i="4" s="1"/>
  <c r="J581" i="4" s="1"/>
  <c r="J577" i="4"/>
  <c r="J575" i="4"/>
  <c r="J572" i="4"/>
  <c r="K571" i="4"/>
  <c r="J570" i="4"/>
  <c r="J568" i="4"/>
  <c r="J561" i="4"/>
  <c r="J560" i="4" s="1"/>
  <c r="J553" i="4" s="1"/>
  <c r="J551" i="4" s="1"/>
  <c r="J548" i="4"/>
  <c r="J547" i="4" s="1"/>
  <c r="J546" i="4" s="1"/>
  <c r="J543" i="4" s="1"/>
  <c r="J535" i="4"/>
  <c r="J534" i="4" s="1"/>
  <c r="J533" i="4" s="1"/>
  <c r="J528" i="4"/>
  <c r="J522" i="4"/>
  <c r="J521" i="4" s="1"/>
  <c r="J520" i="4" s="1"/>
  <c r="J502" i="4"/>
  <c r="J493" i="4"/>
  <c r="J492" i="4" s="1"/>
  <c r="J490" i="4"/>
  <c r="J489" i="4" s="1"/>
  <c r="J481" i="4"/>
  <c r="J480" i="4" s="1"/>
  <c r="J478" i="4"/>
  <c r="J477" i="4" s="1"/>
  <c r="J476" i="4" s="1"/>
  <c r="J470" i="4"/>
  <c r="J469" i="4" s="1"/>
  <c r="J468" i="4" s="1"/>
  <c r="J464" i="4"/>
  <c r="J463" i="4" s="1"/>
  <c r="J462" i="4" s="1"/>
  <c r="J458" i="4"/>
  <c r="J457" i="4" s="1"/>
  <c r="J456" i="4" s="1"/>
  <c r="J452" i="4"/>
  <c r="J450" i="4"/>
  <c r="J443" i="4"/>
  <c r="J442" i="4" s="1"/>
  <c r="J441" i="4" s="1"/>
  <c r="J437" i="4"/>
  <c r="J436" i="4" s="1"/>
  <c r="J435" i="4" s="1"/>
  <c r="J430" i="4"/>
  <c r="J429" i="4" s="1"/>
  <c r="J428" i="4" s="1"/>
  <c r="J420" i="4"/>
  <c r="J414" i="4"/>
  <c r="J413" i="4" s="1"/>
  <c r="J412" i="4" s="1"/>
  <c r="J408" i="4"/>
  <c r="J407" i="4" s="1"/>
  <c r="J406" i="4" s="1"/>
  <c r="J401" i="4"/>
  <c r="J395" i="4"/>
  <c r="J389" i="4"/>
  <c r="J388" i="4" s="1"/>
  <c r="J387" i="4" s="1"/>
  <c r="J377" i="4"/>
  <c r="J375" i="4"/>
  <c r="J369" i="4"/>
  <c r="J368" i="4" s="1"/>
  <c r="J367" i="4" s="1"/>
  <c r="J363" i="4"/>
  <c r="J357" i="4"/>
  <c r="J356" i="4" s="1"/>
  <c r="J355" i="4" s="1"/>
  <c r="J351" i="4"/>
  <c r="J350" i="4" s="1"/>
  <c r="J349" i="4" s="1"/>
  <c r="J345" i="4"/>
  <c r="J344" i="4" s="1"/>
  <c r="J343" i="4" s="1"/>
  <c r="J327" i="4"/>
  <c r="J326" i="4" s="1"/>
  <c r="J325" i="4" s="1"/>
  <c r="J321" i="4"/>
  <c r="J320" i="4" s="1"/>
  <c r="J317" i="4"/>
  <c r="J311" i="4"/>
  <c r="J309" i="4"/>
  <c r="J302" i="4"/>
  <c r="J301" i="4" s="1"/>
  <c r="J299" i="4"/>
  <c r="J298" i="4" s="1"/>
  <c r="J297" i="4" s="1"/>
  <c r="J293" i="4"/>
  <c r="J292" i="4" s="1"/>
  <c r="J291" i="4" s="1"/>
  <c r="J286" i="4"/>
  <c r="J285" i="4" s="1"/>
  <c r="J284" i="4" s="1"/>
  <c r="J280" i="4"/>
  <c r="J279" i="4" s="1"/>
  <c r="J278" i="4" s="1"/>
  <c r="J273" i="4"/>
  <c r="J271" i="4"/>
  <c r="J260" i="4"/>
  <c r="J254" i="4"/>
  <c r="J253" i="4" s="1"/>
  <c r="J252" i="4" s="1"/>
  <c r="J247" i="4"/>
  <c r="J246" i="4" s="1"/>
  <c r="J245" i="4" s="1"/>
  <c r="J242" i="4" s="1"/>
  <c r="J232" i="4"/>
  <c r="J231" i="4" s="1"/>
  <c r="J230" i="4" s="1"/>
  <c r="J225" i="4"/>
  <c r="J219" i="4"/>
  <c r="J218" i="4" s="1"/>
  <c r="J217" i="4" s="1"/>
  <c r="J207" i="4"/>
  <c r="J206" i="4" s="1"/>
  <c r="J196" i="4"/>
  <c r="J195" i="4" s="1"/>
  <c r="J194" i="4" s="1"/>
  <c r="J190" i="4"/>
  <c r="J189" i="4" s="1"/>
  <c r="J188" i="4" s="1"/>
  <c r="J183" i="4"/>
  <c r="J176" i="4"/>
  <c r="J175" i="4" s="1"/>
  <c r="J174" i="4" s="1"/>
  <c r="J170" i="4"/>
  <c r="J169" i="4" s="1"/>
  <c r="J168" i="4" s="1"/>
  <c r="J140" i="4"/>
  <c r="J125" i="4"/>
  <c r="J117" i="4"/>
  <c r="J116" i="4" s="1"/>
  <c r="J115" i="4" s="1"/>
  <c r="J111" i="4"/>
  <c r="J90" i="4"/>
  <c r="J89" i="4" s="1"/>
  <c r="J88" i="4" s="1"/>
  <c r="J85" i="4" s="1"/>
  <c r="J83" i="4"/>
  <c r="J77" i="4"/>
  <c r="J76" i="4" s="1"/>
  <c r="J75" i="4" s="1"/>
  <c r="J71" i="4"/>
  <c r="J61" i="4"/>
  <c r="J60" i="4" s="1"/>
  <c r="J59" i="4" s="1"/>
  <c r="J53" i="4"/>
  <c r="J52" i="4" s="1"/>
  <c r="J47" i="4"/>
  <c r="J45" i="4"/>
  <c r="J36" i="4"/>
  <c r="J30" i="4"/>
  <c r="J21" i="4"/>
  <c r="J20" i="4" s="1"/>
  <c r="J18" i="4"/>
  <c r="J16" i="4"/>
  <c r="J14" i="4"/>
  <c r="K607" i="4"/>
  <c r="K606" i="4"/>
  <c r="K603" i="4"/>
  <c r="K600" i="4"/>
  <c r="K599" i="4"/>
  <c r="K590" i="4"/>
  <c r="K584" i="4"/>
  <c r="K578" i="4"/>
  <c r="K576" i="4"/>
  <c r="K575" i="4" s="1"/>
  <c r="K573" i="4"/>
  <c r="K569" i="4"/>
  <c r="K561" i="4"/>
  <c r="K560" i="4" s="1"/>
  <c r="K553" i="4" s="1"/>
  <c r="K551" i="4" s="1"/>
  <c r="K548" i="4"/>
  <c r="K547" i="4" s="1"/>
  <c r="K546" i="4" s="1"/>
  <c r="K543" i="4" s="1"/>
  <c r="K536" i="4"/>
  <c r="K530" i="4"/>
  <c r="K523" i="4"/>
  <c r="K511" i="4"/>
  <c r="K503" i="4"/>
  <c r="K494" i="4"/>
  <c r="K491" i="4"/>
  <c r="K482" i="4"/>
  <c r="K479" i="4"/>
  <c r="K471" i="4"/>
  <c r="K470" i="4" s="1"/>
  <c r="K469" i="4" s="1"/>
  <c r="K468" i="4" s="1"/>
  <c r="K465" i="4"/>
  <c r="K459" i="4"/>
  <c r="K453" i="4"/>
  <c r="K451" i="4"/>
  <c r="K450" i="4" s="1"/>
  <c r="K444" i="4"/>
  <c r="K438" i="4"/>
  <c r="K432" i="4"/>
  <c r="K431" i="4"/>
  <c r="K425" i="4"/>
  <c r="K424" i="4"/>
  <c r="K423" i="4"/>
  <c r="K422" i="4"/>
  <c r="K421" i="4"/>
  <c r="K415" i="4"/>
  <c r="K414" i="4" s="1"/>
  <c r="K413" i="4" s="1"/>
  <c r="K412" i="4" s="1"/>
  <c r="K409" i="4"/>
  <c r="K402" i="4"/>
  <c r="K396" i="4"/>
  <c r="K390" i="4"/>
  <c r="K378" i="4"/>
  <c r="K376" i="4"/>
  <c r="K370" i="4"/>
  <c r="K364" i="4"/>
  <c r="K358" i="4"/>
  <c r="K352" i="4"/>
  <c r="K346" i="4"/>
  <c r="K328" i="4"/>
  <c r="K321" i="4"/>
  <c r="K320" i="4" s="1"/>
  <c r="K319" i="4"/>
  <c r="K318" i="4"/>
  <c r="K312" i="4"/>
  <c r="K311" i="4" s="1"/>
  <c r="K310" i="4"/>
  <c r="K302" i="4"/>
  <c r="K301" i="4" s="1"/>
  <c r="K300" i="4"/>
  <c r="K294" i="4"/>
  <c r="K287" i="4"/>
  <c r="K281" i="4"/>
  <c r="K274" i="4"/>
  <c r="K272" i="4"/>
  <c r="K265" i="4"/>
  <c r="K264" i="4"/>
  <c r="K262" i="4"/>
  <c r="K261" i="4"/>
  <c r="K255" i="4"/>
  <c r="K248" i="4"/>
  <c r="K234" i="4"/>
  <c r="K233" i="4"/>
  <c r="K226" i="4"/>
  <c r="K220" i="4"/>
  <c r="K208" i="4"/>
  <c r="K198" i="4"/>
  <c r="K197" i="4"/>
  <c r="K191" i="4"/>
  <c r="K184" i="4"/>
  <c r="K177" i="4"/>
  <c r="K171" i="4"/>
  <c r="K165" i="4"/>
  <c r="K164" i="4"/>
  <c r="K163" i="4"/>
  <c r="K162" i="4"/>
  <c r="K15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8" i="1"/>
  <c r="Q217" i="1" s="1"/>
  <c r="Q216" i="1" s="1"/>
  <c r="Q28" i="1" s="1"/>
  <c r="Q212" i="1"/>
  <c r="Q211" i="1" s="1"/>
  <c r="Q209" i="1"/>
  <c r="Q206" i="1"/>
  <c r="Q205" i="1" s="1"/>
  <c r="Q202" i="1"/>
  <c r="Q201" i="1" s="1"/>
  <c r="Q199" i="1"/>
  <c r="Q198" i="1"/>
  <c r="Q192" i="1"/>
  <c r="Q186" i="1"/>
  <c r="R186" i="1" s="1"/>
  <c r="Q184" i="1"/>
  <c r="R184" i="1" s="1"/>
  <c r="Q183" i="1"/>
  <c r="R183" i="1" s="1"/>
  <c r="Q182" i="1"/>
  <c r="R182" i="1" s="1"/>
  <c r="Q181" i="1"/>
  <c r="R181" i="1" s="1"/>
  <c r="Q180" i="1"/>
  <c r="R180" i="1" s="1"/>
  <c r="Q177" i="1"/>
  <c r="R177" i="1" s="1"/>
  <c r="Q176" i="1"/>
  <c r="R176" i="1" s="1"/>
  <c r="Q173" i="1"/>
  <c r="Q169" i="1"/>
  <c r="Q166" i="1"/>
  <c r="Q163" i="1"/>
  <c r="Q162" i="1"/>
  <c r="Q160" i="1"/>
  <c r="Q158" i="1"/>
  <c r="R158" i="1" s="1"/>
  <c r="Q154" i="1"/>
  <c r="R154" i="1" s="1"/>
  <c r="Q153" i="1"/>
  <c r="R153" i="1" s="1"/>
  <c r="Q150" i="1"/>
  <c r="R150" i="1" s="1"/>
  <c r="Q146" i="1"/>
  <c r="Q145" i="1"/>
  <c r="R145" i="1" s="1"/>
  <c r="Q142" i="1"/>
  <c r="R142" i="1" s="1"/>
  <c r="Q141" i="1"/>
  <c r="R141" i="1" s="1"/>
  <c r="Q140" i="1"/>
  <c r="R140" i="1" s="1"/>
  <c r="Q137" i="1"/>
  <c r="Q135" i="1"/>
  <c r="R135" i="1" s="1"/>
  <c r="Q134" i="1"/>
  <c r="R134" i="1" s="1"/>
  <c r="Q133" i="1"/>
  <c r="R133" i="1" s="1"/>
  <c r="Q132" i="1"/>
  <c r="R132" i="1" s="1"/>
  <c r="Q131" i="1"/>
  <c r="R131" i="1" s="1"/>
  <c r="Q128" i="1"/>
  <c r="Q125" i="1"/>
  <c r="R125" i="1" s="1"/>
  <c r="Q124" i="1"/>
  <c r="R124" i="1" s="1"/>
  <c r="Q123" i="1"/>
  <c r="R123" i="1" s="1"/>
  <c r="Q122" i="1"/>
  <c r="R122" i="1" s="1"/>
  <c r="Q121" i="1"/>
  <c r="R121" i="1" s="1"/>
  <c r="Q119" i="1"/>
  <c r="R119" i="1" s="1"/>
  <c r="Q117" i="1"/>
  <c r="R117" i="1" s="1"/>
  <c r="Q116" i="1"/>
  <c r="R116" i="1" s="1"/>
  <c r="Q115" i="1"/>
  <c r="R115" i="1" s="1"/>
  <c r="Q114" i="1"/>
  <c r="R114" i="1" s="1"/>
  <c r="Q113" i="1"/>
  <c r="R113" i="1" s="1"/>
  <c r="Q111" i="1"/>
  <c r="R111" i="1" s="1"/>
  <c r="Q110" i="1"/>
  <c r="R110" i="1" s="1"/>
  <c r="Q109" i="1"/>
  <c r="R109" i="1" s="1"/>
  <c r="Q108" i="1"/>
  <c r="R108" i="1" s="1"/>
  <c r="Q104" i="1"/>
  <c r="Q102" i="1"/>
  <c r="Q100" i="1"/>
  <c r="Q95" i="1"/>
  <c r="Q94" i="1" s="1"/>
  <c r="Q16" i="1" s="1"/>
  <c r="R16" i="1" s="1"/>
  <c r="Q92" i="1"/>
  <c r="Q91" i="1" s="1"/>
  <c r="Q89" i="1"/>
  <c r="Q88" i="1"/>
  <c r="Q84" i="1"/>
  <c r="Q80" i="1"/>
  <c r="Q76" i="1"/>
  <c r="Q68" i="1"/>
  <c r="Q65" i="1"/>
  <c r="Q61" i="1"/>
  <c r="Q58" i="1"/>
  <c r="Q55" i="1"/>
  <c r="Q51" i="1"/>
  <c r="Q48" i="1"/>
  <c r="Q40" i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92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11" i="4"/>
  <c r="G511" i="4"/>
  <c r="Q208" i="1" l="1"/>
  <c r="R216" i="1"/>
  <c r="R28" i="1" s="1"/>
  <c r="R29" i="1"/>
  <c r="T75" i="1"/>
  <c r="T38" i="1" s="1"/>
  <c r="N263" i="4"/>
  <c r="O263" i="4"/>
  <c r="J139" i="4"/>
  <c r="O140" i="4"/>
  <c r="N140" i="4"/>
  <c r="J362" i="4"/>
  <c r="O363" i="4"/>
  <c r="N363" i="4"/>
  <c r="O271" i="4"/>
  <c r="N271" i="4"/>
  <c r="J70" i="4"/>
  <c r="O71" i="4"/>
  <c r="N71" i="4"/>
  <c r="J82" i="4"/>
  <c r="O83" i="4"/>
  <c r="N83" i="4"/>
  <c r="J110" i="4"/>
  <c r="O111" i="4"/>
  <c r="N111" i="4"/>
  <c r="J124" i="4"/>
  <c r="O125" i="4"/>
  <c r="N125" i="4"/>
  <c r="J224" i="4"/>
  <c r="O225" i="4"/>
  <c r="N225" i="4"/>
  <c r="L252" i="4"/>
  <c r="L249" i="4" s="1"/>
  <c r="O253" i="4"/>
  <c r="O260" i="4"/>
  <c r="N260" i="4"/>
  <c r="L269" i="4"/>
  <c r="J316" i="4"/>
  <c r="O317" i="4"/>
  <c r="N317" i="4"/>
  <c r="J394" i="4"/>
  <c r="O395" i="4"/>
  <c r="J400" i="4"/>
  <c r="O401" i="4"/>
  <c r="J419" i="4"/>
  <c r="O420" i="4"/>
  <c r="N420" i="4"/>
  <c r="J501" i="4"/>
  <c r="O502" i="4"/>
  <c r="N502" i="4"/>
  <c r="J182" i="4"/>
  <c r="O183" i="4"/>
  <c r="N183" i="4"/>
  <c r="J527" i="4"/>
  <c r="O528" i="4"/>
  <c r="N528" i="4"/>
  <c r="M485" i="4"/>
  <c r="M484" i="4" s="1"/>
  <c r="M483" i="4" s="1"/>
  <c r="L484" i="4"/>
  <c r="L483" i="4" s="1"/>
  <c r="K157" i="4"/>
  <c r="K156" i="4" s="1"/>
  <c r="K155" i="4" s="1"/>
  <c r="M12" i="4"/>
  <c r="K148" i="4"/>
  <c r="M29" i="4"/>
  <c r="M28" i="4" s="1"/>
  <c r="M566" i="4"/>
  <c r="M563" i="4" s="1"/>
  <c r="L9" i="4"/>
  <c r="S38" i="1"/>
  <c r="S15" i="1" s="1"/>
  <c r="J574" i="4"/>
  <c r="M403" i="4"/>
  <c r="L566" i="4"/>
  <c r="L563" i="4" s="1"/>
  <c r="J259" i="4"/>
  <c r="T98" i="1"/>
  <c r="M259" i="4"/>
  <c r="M258" i="4" s="1"/>
  <c r="M249" i="4" s="1"/>
  <c r="J597" i="4"/>
  <c r="J596" i="4" s="1"/>
  <c r="J593" i="4" s="1"/>
  <c r="Q197" i="1"/>
  <c r="Q23" i="1" s="1"/>
  <c r="J315" i="4"/>
  <c r="Q101" i="1"/>
  <c r="R102" i="1"/>
  <c r="R101" i="1" s="1"/>
  <c r="Q144" i="1"/>
  <c r="Q143" i="1" s="1"/>
  <c r="R146" i="1"/>
  <c r="R144" i="1" s="1"/>
  <c r="R143" i="1" s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Q171" i="1" s="1"/>
  <c r="R173" i="1"/>
  <c r="R172" i="1" s="1"/>
  <c r="R171" i="1" s="1"/>
  <c r="Q99" i="1"/>
  <c r="R100" i="1"/>
  <c r="R99" i="1" s="1"/>
  <c r="J449" i="4"/>
  <c r="J448" i="4" s="1"/>
  <c r="R179" i="1"/>
  <c r="K190" i="4"/>
  <c r="K189" i="4" s="1"/>
  <c r="K188" i="4" s="1"/>
  <c r="K225" i="4"/>
  <c r="K224" i="4" s="1"/>
  <c r="K223" i="4" s="1"/>
  <c r="K293" i="4"/>
  <c r="K292" i="4" s="1"/>
  <c r="K291" i="4" s="1"/>
  <c r="K395" i="4"/>
  <c r="K394" i="4" s="1"/>
  <c r="K393" i="4" s="1"/>
  <c r="J288" i="4"/>
  <c r="K18" i="4"/>
  <c r="K77" i="4"/>
  <c r="K76" i="4" s="1"/>
  <c r="K75" i="4" s="1"/>
  <c r="K111" i="4"/>
  <c r="K110" i="4" s="1"/>
  <c r="K109" i="4" s="1"/>
  <c r="K176" i="4"/>
  <c r="K175" i="4" s="1"/>
  <c r="K174" i="4" s="1"/>
  <c r="K247" i="4"/>
  <c r="K246" i="4" s="1"/>
  <c r="K245" i="4" s="1"/>
  <c r="K242" i="4" s="1"/>
  <c r="K280" i="4"/>
  <c r="K279" i="4" s="1"/>
  <c r="K278" i="4" s="1"/>
  <c r="K275" i="4" s="1"/>
  <c r="K299" i="4"/>
  <c r="K298" i="4" s="1"/>
  <c r="K297" i="4" s="1"/>
  <c r="K327" i="4"/>
  <c r="K326" i="4" s="1"/>
  <c r="K325" i="4" s="1"/>
  <c r="K357" i="4"/>
  <c r="K356" i="4" s="1"/>
  <c r="K355" i="4" s="1"/>
  <c r="K377" i="4"/>
  <c r="K401" i="4"/>
  <c r="K400" i="4" s="1"/>
  <c r="K399" i="4" s="1"/>
  <c r="K437" i="4"/>
  <c r="K436" i="4" s="1"/>
  <c r="K435" i="4" s="1"/>
  <c r="K452" i="4"/>
  <c r="K449" i="4" s="1"/>
  <c r="K448" i="4" s="1"/>
  <c r="K490" i="4"/>
  <c r="K489" i="4" s="1"/>
  <c r="K528" i="4"/>
  <c r="K527" i="4" s="1"/>
  <c r="K526" i="4" s="1"/>
  <c r="K568" i="4"/>
  <c r="K577" i="4"/>
  <c r="K574" i="4" s="1"/>
  <c r="K140" i="4"/>
  <c r="K139" i="4" s="1"/>
  <c r="K138" i="4" s="1"/>
  <c r="K135" i="4" s="1"/>
  <c r="K219" i="4"/>
  <c r="K218" i="4" s="1"/>
  <c r="K217" i="4" s="1"/>
  <c r="K271" i="4"/>
  <c r="K309" i="4"/>
  <c r="K308" i="4" s="1"/>
  <c r="K307" i="4" s="1"/>
  <c r="K345" i="4"/>
  <c r="K344" i="4" s="1"/>
  <c r="K343" i="4" s="1"/>
  <c r="K369" i="4"/>
  <c r="K368" i="4" s="1"/>
  <c r="K367" i="4" s="1"/>
  <c r="K389" i="4"/>
  <c r="K388" i="4" s="1"/>
  <c r="K387" i="4" s="1"/>
  <c r="K478" i="4"/>
  <c r="K477" i="4" s="1"/>
  <c r="K589" i="4"/>
  <c r="K605" i="4"/>
  <c r="K604" i="4" s="1"/>
  <c r="K570" i="4"/>
  <c r="K71" i="4"/>
  <c r="K70" i="4" s="1"/>
  <c r="K69" i="4" s="1"/>
  <c r="K125" i="4"/>
  <c r="K124" i="4" s="1"/>
  <c r="K123" i="4" s="1"/>
  <c r="K120" i="4" s="1"/>
  <c r="K170" i="4"/>
  <c r="K169" i="4" s="1"/>
  <c r="K168" i="4" s="1"/>
  <c r="K147" i="4" s="1"/>
  <c r="K146" i="4" s="1"/>
  <c r="K207" i="4"/>
  <c r="K206" i="4" s="1"/>
  <c r="K273" i="4"/>
  <c r="K351" i="4"/>
  <c r="K350" i="4" s="1"/>
  <c r="K349" i="4" s="1"/>
  <c r="K375" i="4"/>
  <c r="K464" i="4"/>
  <c r="K463" i="4" s="1"/>
  <c r="K462" i="4" s="1"/>
  <c r="K481" i="4"/>
  <c r="K480" i="4" s="1"/>
  <c r="K502" i="4"/>
  <c r="K501" i="4" s="1"/>
  <c r="K500" i="4" s="1"/>
  <c r="K522" i="4"/>
  <c r="K521" i="4" s="1"/>
  <c r="K520" i="4" s="1"/>
  <c r="K598" i="4"/>
  <c r="J275" i="4"/>
  <c r="Q204" i="1"/>
  <c r="Q24" i="1" s="1"/>
  <c r="K14" i="4"/>
  <c r="K30" i="4"/>
  <c r="K45" i="4"/>
  <c r="K83" i="4"/>
  <c r="K82" i="4" s="1"/>
  <c r="K81" i="4" s="1"/>
  <c r="K183" i="4"/>
  <c r="K182" i="4" s="1"/>
  <c r="K181" i="4" s="1"/>
  <c r="K178" i="4" s="1"/>
  <c r="K254" i="4"/>
  <c r="K253" i="4" s="1"/>
  <c r="K252" i="4" s="1"/>
  <c r="K286" i="4"/>
  <c r="K285" i="4" s="1"/>
  <c r="K284" i="4" s="1"/>
  <c r="K363" i="4"/>
  <c r="K362" i="4" s="1"/>
  <c r="K361" i="4" s="1"/>
  <c r="K408" i="4"/>
  <c r="K407" i="4" s="1"/>
  <c r="K406" i="4" s="1"/>
  <c r="K443" i="4"/>
  <c r="K442" i="4" s="1"/>
  <c r="K441" i="4" s="1"/>
  <c r="K458" i="4"/>
  <c r="K457" i="4" s="1"/>
  <c r="K456" i="4" s="1"/>
  <c r="K493" i="4"/>
  <c r="K492" i="4" s="1"/>
  <c r="K535" i="4"/>
  <c r="K534" i="4" s="1"/>
  <c r="K533" i="4" s="1"/>
  <c r="K572" i="4"/>
  <c r="K583" i="4"/>
  <c r="K582" i="4" s="1"/>
  <c r="K581" i="4" s="1"/>
  <c r="K602" i="4"/>
  <c r="J567" i="4"/>
  <c r="K591" i="4"/>
  <c r="J588" i="4"/>
  <c r="J587" i="4" s="1"/>
  <c r="J374" i="4"/>
  <c r="J373" i="4" s="1"/>
  <c r="K317" i="4"/>
  <c r="K316" i="4" s="1"/>
  <c r="K315" i="4" s="1"/>
  <c r="J308" i="4"/>
  <c r="J307" i="4" s="1"/>
  <c r="J185" i="4"/>
  <c r="Q152" i="1"/>
  <c r="Q151" i="1" s="1"/>
  <c r="K61" i="4"/>
  <c r="K60" i="4" s="1"/>
  <c r="K59" i="4" s="1"/>
  <c r="J29" i="4"/>
  <c r="J28" i="4" s="1"/>
  <c r="K420" i="4"/>
  <c r="K419" i="4" s="1"/>
  <c r="K418" i="4" s="1"/>
  <c r="K47" i="4"/>
  <c r="K53" i="4"/>
  <c r="K52" i="4" s="1"/>
  <c r="J13" i="4"/>
  <c r="J12" i="4" s="1"/>
  <c r="J270" i="4"/>
  <c r="K36" i="4"/>
  <c r="K117" i="4"/>
  <c r="K116" i="4" s="1"/>
  <c r="K115" i="4" s="1"/>
  <c r="K260" i="4"/>
  <c r="K430" i="4"/>
  <c r="K429" i="4" s="1"/>
  <c r="K428" i="4" s="1"/>
  <c r="Q107" i="1"/>
  <c r="Q179" i="1"/>
  <c r="K21" i="4"/>
  <c r="K20" i="4" s="1"/>
  <c r="K196" i="4"/>
  <c r="K195" i="4" s="1"/>
  <c r="K194" i="4" s="1"/>
  <c r="K232" i="4"/>
  <c r="K231" i="4" s="1"/>
  <c r="K230" i="4" s="1"/>
  <c r="K263" i="4"/>
  <c r="K90" i="4"/>
  <c r="K89" i="4" s="1"/>
  <c r="K88" i="4" s="1"/>
  <c r="K85" i="4" s="1"/>
  <c r="Q112" i="1"/>
  <c r="Q139" i="1"/>
  <c r="Q136" i="1" s="1"/>
  <c r="R107" i="1"/>
  <c r="R152" i="1"/>
  <c r="R151" i="1" s="1"/>
  <c r="Q75" i="1"/>
  <c r="Q64" i="1"/>
  <c r="Q54" i="1"/>
  <c r="Q39" i="1"/>
  <c r="R65" i="1"/>
  <c r="R197" i="1"/>
  <c r="R23" i="1" s="1"/>
  <c r="R208" i="1"/>
  <c r="R204" i="1" s="1"/>
  <c r="R24" i="1" s="1"/>
  <c r="R25" i="1" s="1"/>
  <c r="R112" i="1"/>
  <c r="R139" i="1"/>
  <c r="R136" i="1" s="1"/>
  <c r="R84" i="1"/>
  <c r="R80" i="1"/>
  <c r="R76" i="1"/>
  <c r="R68" i="1"/>
  <c r="R64" i="1" s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J138" i="4" l="1"/>
  <c r="N139" i="4"/>
  <c r="O139" i="4"/>
  <c r="J361" i="4"/>
  <c r="N362" i="4"/>
  <c r="O362" i="4"/>
  <c r="J269" i="4"/>
  <c r="N270" i="4"/>
  <c r="O270" i="4"/>
  <c r="J69" i="4"/>
  <c r="N70" i="4"/>
  <c r="O70" i="4"/>
  <c r="J81" i="4"/>
  <c r="N82" i="4"/>
  <c r="O82" i="4"/>
  <c r="J109" i="4"/>
  <c r="O110" i="4"/>
  <c r="N110" i="4"/>
  <c r="J123" i="4"/>
  <c r="O124" i="4"/>
  <c r="N124" i="4"/>
  <c r="J223" i="4"/>
  <c r="N224" i="4"/>
  <c r="O224" i="4"/>
  <c r="J258" i="4"/>
  <c r="O259" i="4"/>
  <c r="N259" i="4"/>
  <c r="L266" i="4"/>
  <c r="O267" i="4"/>
  <c r="N313" i="4"/>
  <c r="O313" i="4"/>
  <c r="O316" i="4"/>
  <c r="N316" i="4"/>
  <c r="S14" i="1"/>
  <c r="T15" i="1"/>
  <c r="T14" i="1" s="1"/>
  <c r="J393" i="4"/>
  <c r="O391" i="4" s="1"/>
  <c r="O394" i="4"/>
  <c r="J399" i="4"/>
  <c r="O397" i="4" s="1"/>
  <c r="O400" i="4"/>
  <c r="J418" i="4"/>
  <c r="O419" i="4"/>
  <c r="N419" i="4"/>
  <c r="K445" i="4"/>
  <c r="J500" i="4"/>
  <c r="N501" i="4"/>
  <c r="O501" i="4"/>
  <c r="J181" i="4"/>
  <c r="O182" i="4"/>
  <c r="N182" i="4"/>
  <c r="J526" i="4"/>
  <c r="N527" i="4"/>
  <c r="O527" i="4"/>
  <c r="M9" i="4"/>
  <c r="J566" i="4"/>
  <c r="K142" i="4"/>
  <c r="M147" i="4"/>
  <c r="M146" i="4" s="1"/>
  <c r="M142" i="4" s="1"/>
  <c r="Q25" i="1"/>
  <c r="R98" i="1"/>
  <c r="K476" i="4"/>
  <c r="K270" i="4"/>
  <c r="K269" i="4" s="1"/>
  <c r="K266" i="4" s="1"/>
  <c r="J563" i="4"/>
  <c r="K597" i="4"/>
  <c r="K596" i="4" s="1"/>
  <c r="K593" i="4" s="1"/>
  <c r="K588" i="4"/>
  <c r="K587" i="4" s="1"/>
  <c r="K13" i="4"/>
  <c r="K12" i="4" s="1"/>
  <c r="Q38" i="1"/>
  <c r="Q15" i="1" s="1"/>
  <c r="K567" i="4"/>
  <c r="K566" i="4" s="1"/>
  <c r="K563" i="4" s="1"/>
  <c r="Q98" i="1"/>
  <c r="K374" i="4"/>
  <c r="K373" i="4" s="1"/>
  <c r="K288" i="4"/>
  <c r="K185" i="4"/>
  <c r="J9" i="4"/>
  <c r="K106" i="4"/>
  <c r="K403" i="4"/>
  <c r="K29" i="4"/>
  <c r="K28" i="4" s="1"/>
  <c r="K259" i="4"/>
  <c r="K258" i="4" s="1"/>
  <c r="K249" i="4" s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92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8" i="1"/>
  <c r="O217" i="1" s="1"/>
  <c r="O216" i="1" s="1"/>
  <c r="O28" i="1" s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O184" i="1"/>
  <c r="O183" i="1"/>
  <c r="O182" i="1"/>
  <c r="O181" i="1"/>
  <c r="O180" i="1"/>
  <c r="O176" i="1"/>
  <c r="O173" i="1"/>
  <c r="O172" i="1" s="1"/>
  <c r="O171" i="1" s="1"/>
  <c r="O169" i="1"/>
  <c r="O168" i="1" s="1"/>
  <c r="O166" i="1"/>
  <c r="O163" i="1"/>
  <c r="O162" i="1"/>
  <c r="O161" i="1" s="1"/>
  <c r="O160" i="1"/>
  <c r="O159" i="1" s="1"/>
  <c r="O158" i="1"/>
  <c r="O154" i="1"/>
  <c r="O153" i="1"/>
  <c r="O150" i="1"/>
  <c r="O146" i="1"/>
  <c r="O145" i="1"/>
  <c r="O142" i="1"/>
  <c r="O141" i="1"/>
  <c r="O140" i="1"/>
  <c r="O137" i="1"/>
  <c r="O135" i="1"/>
  <c r="O134" i="1"/>
  <c r="O133" i="1"/>
  <c r="O131" i="1"/>
  <c r="O128" i="1"/>
  <c r="O127" i="1" s="1"/>
  <c r="O125" i="1"/>
  <c r="O124" i="1"/>
  <c r="O123" i="1"/>
  <c r="O122" i="1"/>
  <c r="O121" i="1"/>
  <c r="U121" i="1" s="1"/>
  <c r="O119" i="1"/>
  <c r="O117" i="1"/>
  <c r="O116" i="1"/>
  <c r="O115" i="1"/>
  <c r="U115" i="1" s="1"/>
  <c r="O114" i="1"/>
  <c r="O113" i="1"/>
  <c r="U113" i="1" s="1"/>
  <c r="O111" i="1"/>
  <c r="U111" i="1" s="1"/>
  <c r="O110" i="1"/>
  <c r="O109" i="1"/>
  <c r="O108" i="1"/>
  <c r="O104" i="1"/>
  <c r="O100" i="1"/>
  <c r="O95" i="1"/>
  <c r="O94" i="1" s="1"/>
  <c r="O16" i="1" s="1"/>
  <c r="O92" i="1"/>
  <c r="O91" i="1" s="1"/>
  <c r="O89" i="1"/>
  <c r="O88" i="1" s="1"/>
  <c r="O84" i="1"/>
  <c r="O80" i="1"/>
  <c r="O76" i="1"/>
  <c r="O68" i="1"/>
  <c r="O65" i="1"/>
  <c r="O61" i="1"/>
  <c r="U61" i="1" s="1"/>
  <c r="O58" i="1"/>
  <c r="O55" i="1"/>
  <c r="O51" i="1"/>
  <c r="O48" i="1"/>
  <c r="O40" i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06" i="4"/>
  <c r="I605" i="4" s="1"/>
  <c r="I604" i="4" s="1"/>
  <c r="I603" i="4"/>
  <c r="I602" i="4" s="1"/>
  <c r="I599" i="4"/>
  <c r="I598" i="4" s="1"/>
  <c r="I590" i="4"/>
  <c r="I589" i="4" s="1"/>
  <c r="I584" i="4"/>
  <c r="I583" i="4" s="1"/>
  <c r="I582" i="4" s="1"/>
  <c r="I581" i="4" s="1"/>
  <c r="I578" i="4"/>
  <c r="I577" i="4" s="1"/>
  <c r="I576" i="4"/>
  <c r="I575" i="4" s="1"/>
  <c r="I573" i="4"/>
  <c r="I572" i="4" s="1"/>
  <c r="I569" i="4"/>
  <c r="I568" i="4" s="1"/>
  <c r="I536" i="4"/>
  <c r="I535" i="4" s="1"/>
  <c r="I534" i="4" s="1"/>
  <c r="I533" i="4" s="1"/>
  <c r="I530" i="4"/>
  <c r="I528" i="4" s="1"/>
  <c r="I527" i="4" s="1"/>
  <c r="I526" i="4" s="1"/>
  <c r="I523" i="4"/>
  <c r="P176" i="1" s="1"/>
  <c r="I503" i="4"/>
  <c r="I494" i="4"/>
  <c r="I493" i="4" s="1"/>
  <c r="I492" i="4" s="1"/>
  <c r="I491" i="4"/>
  <c r="I490" i="4" s="1"/>
  <c r="I489" i="4" s="1"/>
  <c r="I482" i="4"/>
  <c r="I481" i="4" s="1"/>
  <c r="I480" i="4" s="1"/>
  <c r="I479" i="4"/>
  <c r="I478" i="4" s="1"/>
  <c r="I477" i="4" s="1"/>
  <c r="I471" i="4"/>
  <c r="I470" i="4" s="1"/>
  <c r="I469" i="4" s="1"/>
  <c r="I468" i="4" s="1"/>
  <c r="I465" i="4"/>
  <c r="I464" i="4" s="1"/>
  <c r="I463" i="4" s="1"/>
  <c r="I462" i="4" s="1"/>
  <c r="I459" i="4"/>
  <c r="I458" i="4" s="1"/>
  <c r="I457" i="4" s="1"/>
  <c r="I456" i="4" s="1"/>
  <c r="I453" i="4"/>
  <c r="I452" i="4" s="1"/>
  <c r="I451" i="4"/>
  <c r="I450" i="4" s="1"/>
  <c r="I444" i="4"/>
  <c r="I438" i="4"/>
  <c r="I437" i="4" s="1"/>
  <c r="I436" i="4" s="1"/>
  <c r="I435" i="4" s="1"/>
  <c r="I432" i="4"/>
  <c r="I431" i="4"/>
  <c r="I424" i="4"/>
  <c r="I423" i="4"/>
  <c r="I422" i="4"/>
  <c r="I421" i="4"/>
  <c r="I415" i="4"/>
  <c r="I414" i="4" s="1"/>
  <c r="I413" i="4" s="1"/>
  <c r="I412" i="4" s="1"/>
  <c r="I409" i="4"/>
  <c r="P173" i="1" s="1"/>
  <c r="P172" i="1" s="1"/>
  <c r="P171" i="1" s="1"/>
  <c r="I390" i="4"/>
  <c r="I389" i="4" s="1"/>
  <c r="I388" i="4" s="1"/>
  <c r="I387" i="4" s="1"/>
  <c r="I378" i="4"/>
  <c r="I377" i="4" s="1"/>
  <c r="I376" i="4"/>
  <c r="I375" i="4" s="1"/>
  <c r="I370" i="4"/>
  <c r="I369" i="4" s="1"/>
  <c r="I368" i="4" s="1"/>
  <c r="I367" i="4" s="1"/>
  <c r="I364" i="4"/>
  <c r="I363" i="4" s="1"/>
  <c r="I362" i="4" s="1"/>
  <c r="I361" i="4" s="1"/>
  <c r="I358" i="4"/>
  <c r="I357" i="4" s="1"/>
  <c r="I356" i="4" s="1"/>
  <c r="I355" i="4" s="1"/>
  <c r="I352" i="4"/>
  <c r="I351" i="4" s="1"/>
  <c r="I350" i="4" s="1"/>
  <c r="I349" i="4" s="1"/>
  <c r="I346" i="4"/>
  <c r="I345" i="4" s="1"/>
  <c r="I344" i="4" s="1"/>
  <c r="I343" i="4" s="1"/>
  <c r="I328" i="4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P159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5" i="4" s="1"/>
  <c r="I224" i="4" s="1"/>
  <c r="I223" i="4" s="1"/>
  <c r="I220" i="4"/>
  <c r="I219" i="4" s="1"/>
  <c r="I218" i="4" s="1"/>
  <c r="I217" i="4" s="1"/>
  <c r="I208" i="4"/>
  <c r="I207" i="4" s="1"/>
  <c r="I206" i="4" s="1"/>
  <c r="I198" i="4"/>
  <c r="I197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5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6" i="1" s="1"/>
  <c r="I66" i="4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07" i="4"/>
  <c r="I600" i="4"/>
  <c r="I561" i="4"/>
  <c r="I560" i="4" s="1"/>
  <c r="I553" i="4" s="1"/>
  <c r="I551" i="4" s="1"/>
  <c r="I548" i="4"/>
  <c r="I547" i="4" s="1"/>
  <c r="I546" i="4" s="1"/>
  <c r="I543" i="4" s="1"/>
  <c r="I321" i="4"/>
  <c r="I320" i="4" s="1"/>
  <c r="I302" i="4"/>
  <c r="I301" i="4" s="1"/>
  <c r="I77" i="4"/>
  <c r="I76" i="4" s="1"/>
  <c r="I75" i="4" s="1"/>
  <c r="H493" i="4"/>
  <c r="M177" i="1"/>
  <c r="H607" i="4"/>
  <c r="H600" i="4"/>
  <c r="H583" i="4"/>
  <c r="H582" i="4" s="1"/>
  <c r="H581" i="4" s="1"/>
  <c r="H561" i="4"/>
  <c r="H560" i="4" s="1"/>
  <c r="H553" i="4" s="1"/>
  <c r="H551" i="4" s="1"/>
  <c r="H548" i="4"/>
  <c r="H547" i="4" s="1"/>
  <c r="H546" i="4" s="1"/>
  <c r="H543" i="4" s="1"/>
  <c r="H321" i="4"/>
  <c r="H320" i="4" s="1"/>
  <c r="H311" i="4"/>
  <c r="H302" i="4"/>
  <c r="H301" i="4" s="1"/>
  <c r="M120" i="1"/>
  <c r="F333" i="4"/>
  <c r="F332" i="4" s="1"/>
  <c r="F331" i="4" s="1"/>
  <c r="G334" i="4"/>
  <c r="H334" i="4" s="1"/>
  <c r="F339" i="4"/>
  <c r="F338" i="4" s="1"/>
  <c r="F337" i="4" s="1"/>
  <c r="G340" i="4"/>
  <c r="F383" i="4"/>
  <c r="F382" i="4" s="1"/>
  <c r="F381" i="4" s="1"/>
  <c r="G384" i="4"/>
  <c r="F577" i="4"/>
  <c r="M100" i="1"/>
  <c r="M99" i="1" s="1"/>
  <c r="M153" i="1"/>
  <c r="G606" i="4"/>
  <c r="G603" i="4"/>
  <c r="G599" i="4"/>
  <c r="G592" i="4"/>
  <c r="G590" i="4"/>
  <c r="G578" i="4"/>
  <c r="G577" i="4" s="1"/>
  <c r="G576" i="4"/>
  <c r="G573" i="4"/>
  <c r="G572" i="4" s="1"/>
  <c r="G571" i="4"/>
  <c r="G569" i="4"/>
  <c r="G568" i="4" s="1"/>
  <c r="G536" i="4"/>
  <c r="G530" i="4"/>
  <c r="G523" i="4"/>
  <c r="N176" i="1" s="1"/>
  <c r="G517" i="4"/>
  <c r="H517" i="4" s="1"/>
  <c r="G510" i="4"/>
  <c r="G503" i="4"/>
  <c r="G497" i="4"/>
  <c r="G494" i="4"/>
  <c r="G491" i="4"/>
  <c r="G490" i="4" s="1"/>
  <c r="G489" i="4" s="1"/>
  <c r="G482" i="4"/>
  <c r="H481" i="4" s="1"/>
  <c r="H480" i="4" s="1"/>
  <c r="G479" i="4"/>
  <c r="G478" i="4" s="1"/>
  <c r="G477" i="4" s="1"/>
  <c r="G471" i="4"/>
  <c r="G470" i="4" s="1"/>
  <c r="G469" i="4" s="1"/>
  <c r="G468" i="4" s="1"/>
  <c r="G465" i="4"/>
  <c r="G464" i="4" s="1"/>
  <c r="G463" i="4" s="1"/>
  <c r="G462" i="4" s="1"/>
  <c r="G459" i="4"/>
  <c r="G453" i="4"/>
  <c r="G452" i="4" s="1"/>
  <c r="G451" i="4"/>
  <c r="G444" i="4"/>
  <c r="G438" i="4"/>
  <c r="G432" i="4"/>
  <c r="G431" i="4"/>
  <c r="G425" i="4"/>
  <c r="H425" i="4" s="1"/>
  <c r="O177" i="1" s="1"/>
  <c r="G424" i="4"/>
  <c r="G423" i="4"/>
  <c r="G422" i="4"/>
  <c r="G421" i="4"/>
  <c r="G415" i="4"/>
  <c r="G409" i="4"/>
  <c r="N173" i="1" s="1"/>
  <c r="N172" i="1" s="1"/>
  <c r="N171" i="1" s="1"/>
  <c r="G402" i="4"/>
  <c r="G401" i="4" s="1"/>
  <c r="G400" i="4" s="1"/>
  <c r="G399" i="4" s="1"/>
  <c r="G396" i="4"/>
  <c r="G395" i="4" s="1"/>
  <c r="G394" i="4" s="1"/>
  <c r="G393" i="4" s="1"/>
  <c r="G390" i="4"/>
  <c r="G389" i="4" s="1"/>
  <c r="G388" i="4" s="1"/>
  <c r="G387" i="4" s="1"/>
  <c r="G378" i="4"/>
  <c r="G376" i="4"/>
  <c r="G370" i="4"/>
  <c r="G364" i="4"/>
  <c r="G358" i="4"/>
  <c r="G352" i="4"/>
  <c r="G346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H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H232" i="4" s="1"/>
  <c r="H231" i="4" s="1"/>
  <c r="H230" i="4" s="1"/>
  <c r="G226" i="4"/>
  <c r="N117" i="1" s="1"/>
  <c r="G220" i="4"/>
  <c r="G214" i="4"/>
  <c r="N188" i="1" s="1"/>
  <c r="G208" i="4"/>
  <c r="G205" i="4"/>
  <c r="H205" i="4" s="1"/>
  <c r="H204" i="4" s="1"/>
  <c r="H203" i="4" s="1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5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I133" i="4" s="1"/>
  <c r="J133" i="4" s="1"/>
  <c r="G126" i="4"/>
  <c r="G125" i="4" s="1"/>
  <c r="G124" i="4" s="1"/>
  <c r="G123" i="4" s="1"/>
  <c r="G120" i="4" s="1"/>
  <c r="G119" i="4"/>
  <c r="G118" i="4"/>
  <c r="H117" i="4" s="1"/>
  <c r="H116" i="4" s="1"/>
  <c r="H115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N135" i="1" s="1"/>
  <c r="G50" i="4"/>
  <c r="N134" i="1" s="1"/>
  <c r="G49" i="4"/>
  <c r="G48" i="4"/>
  <c r="H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G25" i="4"/>
  <c r="G24" i="4"/>
  <c r="N110" i="1" s="1"/>
  <c r="G23" i="4"/>
  <c r="G22" i="4"/>
  <c r="N108" i="1" s="1"/>
  <c r="G19" i="4"/>
  <c r="H18" i="4" s="1"/>
  <c r="G17" i="4"/>
  <c r="G15" i="4"/>
  <c r="G14" i="4" s="1"/>
  <c r="G607" i="4"/>
  <c r="G600" i="4"/>
  <c r="G583" i="4"/>
  <c r="G582" i="4" s="1"/>
  <c r="G581" i="4" s="1"/>
  <c r="G561" i="4"/>
  <c r="G560" i="4" s="1"/>
  <c r="G553" i="4" s="1"/>
  <c r="G551" i="4" s="1"/>
  <c r="G548" i="4"/>
  <c r="G547" i="4" s="1"/>
  <c r="G546" i="4" s="1"/>
  <c r="G543" i="4" s="1"/>
  <c r="G321" i="4"/>
  <c r="G320" i="4" s="1"/>
  <c r="G302" i="4"/>
  <c r="G301" i="4" s="1"/>
  <c r="F420" i="4"/>
  <c r="F419" i="4" s="1"/>
  <c r="F418" i="4" s="1"/>
  <c r="M178" i="1"/>
  <c r="F528" i="4"/>
  <c r="F527" i="4" s="1"/>
  <c r="M55" i="1"/>
  <c r="M61" i="1"/>
  <c r="M58" i="1"/>
  <c r="F395" i="4"/>
  <c r="F394" i="4" s="1"/>
  <c r="F393" i="4" s="1"/>
  <c r="F389" i="4"/>
  <c r="F388" i="4" s="1"/>
  <c r="F387" i="4" s="1"/>
  <c r="F401" i="4"/>
  <c r="F400" i="4" s="1"/>
  <c r="F399" i="4" s="1"/>
  <c r="F443" i="4"/>
  <c r="F442" i="4" s="1"/>
  <c r="F441" i="4" s="1"/>
  <c r="M176" i="1"/>
  <c r="F516" i="4"/>
  <c r="F515" i="4" s="1"/>
  <c r="M109" i="1"/>
  <c r="M104" i="1"/>
  <c r="M103" i="1" s="1"/>
  <c r="F605" i="4"/>
  <c r="F604" i="4" s="1"/>
  <c r="F607" i="4"/>
  <c r="N608" i="4"/>
  <c r="O608" i="4"/>
  <c r="F600" i="4"/>
  <c r="F602" i="4"/>
  <c r="F598" i="4"/>
  <c r="E597" i="4"/>
  <c r="E596" i="4" s="1"/>
  <c r="E593" i="4" s="1"/>
  <c r="F535" i="4"/>
  <c r="F534" i="4" s="1"/>
  <c r="F533" i="4" s="1"/>
  <c r="F299" i="4"/>
  <c r="F298" i="4" s="1"/>
  <c r="F297" i="4" s="1"/>
  <c r="F548" i="4"/>
  <c r="F547" i="4" s="1"/>
  <c r="F546" i="4" s="1"/>
  <c r="F543" i="4" s="1"/>
  <c r="M191" i="1"/>
  <c r="M190" i="1" s="1"/>
  <c r="M188" i="1"/>
  <c r="F437" i="4"/>
  <c r="F522" i="4"/>
  <c r="F521" i="4" s="1"/>
  <c r="F520" i="4" s="1"/>
  <c r="F509" i="4"/>
  <c r="F508" i="4" s="1"/>
  <c r="F507" i="4" s="1"/>
  <c r="F263" i="4"/>
  <c r="M149" i="1"/>
  <c r="M122" i="1"/>
  <c r="M121" i="1"/>
  <c r="F14" i="4"/>
  <c r="M154" i="1"/>
  <c r="M132" i="1"/>
  <c r="M113" i="1"/>
  <c r="M111" i="1"/>
  <c r="M110" i="1"/>
  <c r="M102" i="1"/>
  <c r="F591" i="4"/>
  <c r="E591" i="4"/>
  <c r="E581" i="4" s="1"/>
  <c r="E577" i="4" s="1"/>
  <c r="E575" i="4" s="1"/>
  <c r="F589" i="4"/>
  <c r="E587" i="4"/>
  <c r="E583" i="4" s="1"/>
  <c r="F583" i="4"/>
  <c r="F582" i="4" s="1"/>
  <c r="F581" i="4" s="1"/>
  <c r="F575" i="4"/>
  <c r="F572" i="4"/>
  <c r="F570" i="4"/>
  <c r="F568" i="4"/>
  <c r="E567" i="4"/>
  <c r="E566" i="4" s="1"/>
  <c r="E563" i="4" s="1"/>
  <c r="M186" i="1"/>
  <c r="M184" i="1"/>
  <c r="M182" i="1"/>
  <c r="M130" i="1"/>
  <c r="M212" i="1"/>
  <c r="M211" i="1" s="1"/>
  <c r="F561" i="4"/>
  <c r="F560" i="4" s="1"/>
  <c r="F553" i="4" s="1"/>
  <c r="F551" i="4" s="1"/>
  <c r="M114" i="1"/>
  <c r="M169" i="1"/>
  <c r="M146" i="1"/>
  <c r="M126" i="1"/>
  <c r="F458" i="4"/>
  <c r="F457" i="4" s="1"/>
  <c r="F456" i="4" s="1"/>
  <c r="F496" i="4"/>
  <c r="F495" i="4" s="1"/>
  <c r="F117" i="4"/>
  <c r="F116" i="4" s="1"/>
  <c r="F115" i="4" s="1"/>
  <c r="F470" i="4"/>
  <c r="F469" i="4" s="1"/>
  <c r="F468" i="4" s="1"/>
  <c r="O473" i="4"/>
  <c r="N473" i="4"/>
  <c r="O472" i="4"/>
  <c r="N472" i="4"/>
  <c r="F430" i="4"/>
  <c r="F429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02" i="4"/>
  <c r="O504" i="4"/>
  <c r="N504" i="4"/>
  <c r="F207" i="4"/>
  <c r="F176" i="4"/>
  <c r="F175" i="4" s="1"/>
  <c r="F174" i="4" s="1"/>
  <c r="F493" i="4"/>
  <c r="F492" i="4" s="1"/>
  <c r="F490" i="4"/>
  <c r="F478" i="4"/>
  <c r="F321" i="4"/>
  <c r="F320" i="4" s="1"/>
  <c r="F481" i="4"/>
  <c r="F480" i="4" s="1"/>
  <c r="F464" i="4"/>
  <c r="F463" i="4" s="1"/>
  <c r="F462" i="4" s="1"/>
  <c r="F452" i="4"/>
  <c r="F450" i="4"/>
  <c r="F414" i="4"/>
  <c r="F413" i="4" s="1"/>
  <c r="F412" i="4" s="1"/>
  <c r="F377" i="4"/>
  <c r="F375" i="4"/>
  <c r="F369" i="4"/>
  <c r="F368" i="4" s="1"/>
  <c r="F363" i="4"/>
  <c r="F362" i="4" s="1"/>
  <c r="F361" i="4" s="1"/>
  <c r="F357" i="4"/>
  <c r="F356" i="4" s="1"/>
  <c r="F355" i="4" s="1"/>
  <c r="F351" i="4"/>
  <c r="F350" i="4" s="1"/>
  <c r="F349" i="4" s="1"/>
  <c r="F345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45" i="4"/>
  <c r="E403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09" i="4"/>
  <c r="E607" i="4" s="1"/>
  <c r="E605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/>
  <c r="F241" i="3"/>
  <c r="I241" i="3" s="1"/>
  <c r="G228" i="3"/>
  <c r="F411" i="3"/>
  <c r="I411" i="3"/>
  <c r="E411" i="3"/>
  <c r="E410" i="3" s="1"/>
  <c r="F173" i="3"/>
  <c r="I173" i="3" s="1"/>
  <c r="G148" i="3"/>
  <c r="E150" i="3"/>
  <c r="E149" i="3"/>
  <c r="E148" i="3" s="1"/>
  <c r="F150" i="3"/>
  <c r="F149" i="3" s="1"/>
  <c r="G155" i="3"/>
  <c r="H155" i="3"/>
  <c r="F157" i="3"/>
  <c r="F319" i="3"/>
  <c r="H317" i="3"/>
  <c r="H313" i="3"/>
  <c r="F164" i="3"/>
  <c r="I164" i="3" s="1"/>
  <c r="F84" i="3"/>
  <c r="I84" i="3"/>
  <c r="F73" i="3"/>
  <c r="I73" i="3" s="1"/>
  <c r="F425" i="3"/>
  <c r="I425" i="3"/>
  <c r="E425" i="3"/>
  <c r="E424" i="3" s="1"/>
  <c r="H494" i="3"/>
  <c r="G494" i="3"/>
  <c r="G490" i="3" s="1"/>
  <c r="F496" i="3"/>
  <c r="F495" i="3"/>
  <c r="E496" i="3"/>
  <c r="E495" i="3" s="1"/>
  <c r="E494" i="3" s="1"/>
  <c r="E490" i="3" s="1"/>
  <c r="E488" i="3" s="1"/>
  <c r="H449" i="3"/>
  <c r="G449" i="3"/>
  <c r="G448" i="3"/>
  <c r="F450" i="3"/>
  <c r="E450" i="3"/>
  <c r="E449" i="3" s="1"/>
  <c r="E448" i="3"/>
  <c r="F453" i="3"/>
  <c r="E453" i="3"/>
  <c r="E452" i="3" s="1"/>
  <c r="F443" i="3"/>
  <c r="H442" i="3"/>
  <c r="J442" i="3" s="1"/>
  <c r="F440" i="3"/>
  <c r="E440" i="3"/>
  <c r="E439" i="3"/>
  <c r="F408" i="3"/>
  <c r="F407" i="3" s="1"/>
  <c r="I407" i="3" s="1"/>
  <c r="E408" i="3"/>
  <c r="E407" i="3" s="1"/>
  <c r="E406" i="3" s="1"/>
  <c r="E250" i="3"/>
  <c r="E249" i="3"/>
  <c r="E248" i="3" s="1"/>
  <c r="E244" i="3" s="1"/>
  <c r="F250" i="3"/>
  <c r="G248" i="3"/>
  <c r="G244" i="3" s="1"/>
  <c r="H248" i="3"/>
  <c r="E164" i="3"/>
  <c r="E163" i="3" s="1"/>
  <c r="E162" i="3" s="1"/>
  <c r="E157" i="3"/>
  <c r="E156" i="3"/>
  <c r="E155" i="3"/>
  <c r="F233" i="3"/>
  <c r="E233" i="3"/>
  <c r="E232" i="3"/>
  <c r="E173" i="3"/>
  <c r="E172" i="3" s="1"/>
  <c r="E171" i="3" s="1"/>
  <c r="E167" i="3" s="1"/>
  <c r="H171" i="3"/>
  <c r="H162" i="3"/>
  <c r="G171" i="3"/>
  <c r="G162" i="3"/>
  <c r="F39" i="3"/>
  <c r="E39" i="3"/>
  <c r="E38" i="3"/>
  <c r="F35" i="3"/>
  <c r="I35" i="3" s="1"/>
  <c r="E35" i="3"/>
  <c r="F33" i="3"/>
  <c r="E33" i="3"/>
  <c r="F24" i="3"/>
  <c r="F23" i="3" s="1"/>
  <c r="I23" i="3"/>
  <c r="F20" i="3"/>
  <c r="I20" i="3" s="1"/>
  <c r="H16" i="3"/>
  <c r="F18" i="3"/>
  <c r="I18" i="3"/>
  <c r="E18" i="3"/>
  <c r="F92" i="3"/>
  <c r="E92" i="3"/>
  <c r="H284" i="3"/>
  <c r="H283" i="3" s="1"/>
  <c r="G284" i="3"/>
  <c r="G283" i="3"/>
  <c r="F285" i="3"/>
  <c r="F284" i="3" s="1"/>
  <c r="I284" i="3" s="1"/>
  <c r="E285" i="3"/>
  <c r="E284" i="3"/>
  <c r="E283" i="3" s="1"/>
  <c r="H393" i="3"/>
  <c r="H389" i="3"/>
  <c r="G393" i="3"/>
  <c r="G389" i="3" s="1"/>
  <c r="F394" i="3"/>
  <c r="F393" i="3"/>
  <c r="E394" i="3"/>
  <c r="E393" i="3"/>
  <c r="H484" i="3"/>
  <c r="H483" i="3"/>
  <c r="H479" i="3"/>
  <c r="H477" i="3"/>
  <c r="G484" i="3"/>
  <c r="F485" i="3"/>
  <c r="I485" i="3"/>
  <c r="E485" i="3"/>
  <c r="E484" i="3" s="1"/>
  <c r="E483" i="3"/>
  <c r="E479" i="3" s="1"/>
  <c r="E477" i="3" s="1"/>
  <c r="H472" i="3"/>
  <c r="G472" i="3"/>
  <c r="I472" i="3" s="1"/>
  <c r="F474" i="3"/>
  <c r="F473" i="3"/>
  <c r="F472" i="3" s="1"/>
  <c r="E474" i="3"/>
  <c r="E473" i="3" s="1"/>
  <c r="E472" i="3" s="1"/>
  <c r="H465" i="3"/>
  <c r="G465" i="3"/>
  <c r="F467" i="3"/>
  <c r="F466" i="3" s="1"/>
  <c r="E467" i="3"/>
  <c r="H458" i="3"/>
  <c r="J458" i="3" s="1"/>
  <c r="G458" i="3"/>
  <c r="F460" i="3"/>
  <c r="E460" i="3"/>
  <c r="E459" i="3"/>
  <c r="E458" i="3" s="1"/>
  <c r="E443" i="3"/>
  <c r="E442" i="3" s="1"/>
  <c r="H431" i="3"/>
  <c r="G431" i="3"/>
  <c r="F433" i="3"/>
  <c r="E433" i="3"/>
  <c r="E432" i="3" s="1"/>
  <c r="E431" i="3"/>
  <c r="F422" i="3"/>
  <c r="I422" i="3"/>
  <c r="E422" i="3"/>
  <c r="H418" i="3"/>
  <c r="G418" i="3"/>
  <c r="F420" i="3"/>
  <c r="E420" i="3"/>
  <c r="E419" i="3"/>
  <c r="H400" i="3"/>
  <c r="J400" i="3"/>
  <c r="G399" i="3"/>
  <c r="F401" i="3"/>
  <c r="E401" i="3"/>
  <c r="E400" i="3"/>
  <c r="E399" i="3" s="1"/>
  <c r="F391" i="3"/>
  <c r="E391" i="3"/>
  <c r="E390" i="3"/>
  <c r="E389" i="3" s="1"/>
  <c r="H382" i="3"/>
  <c r="G382" i="3"/>
  <c r="F384" i="3"/>
  <c r="E384" i="3"/>
  <c r="E383" i="3"/>
  <c r="E382" i="3" s="1"/>
  <c r="H375" i="3"/>
  <c r="G375" i="3"/>
  <c r="F377" i="3"/>
  <c r="I377" i="3" s="1"/>
  <c r="E377" i="3"/>
  <c r="E376" i="3"/>
  <c r="E375" i="3"/>
  <c r="H366" i="3"/>
  <c r="G366" i="3"/>
  <c r="F368" i="3"/>
  <c r="I368" i="3"/>
  <c r="E368" i="3"/>
  <c r="E367" i="3" s="1"/>
  <c r="E366" i="3"/>
  <c r="H359" i="3"/>
  <c r="G359" i="3"/>
  <c r="F361" i="3"/>
  <c r="E361" i="3"/>
  <c r="H351" i="3"/>
  <c r="G351" i="3"/>
  <c r="G338" i="3" s="1"/>
  <c r="G336" i="3" s="1"/>
  <c r="F353" i="3"/>
  <c r="E353" i="3"/>
  <c r="E352" i="3"/>
  <c r="E351" i="3"/>
  <c r="F346" i="3"/>
  <c r="E346" i="3"/>
  <c r="H342" i="3"/>
  <c r="J342" i="3"/>
  <c r="G342" i="3"/>
  <c r="F344" i="3"/>
  <c r="E344" i="3"/>
  <c r="E343" i="3" s="1"/>
  <c r="E342" i="3" s="1"/>
  <c r="H331" i="3"/>
  <c r="H327" i="3"/>
  <c r="G331" i="3"/>
  <c r="F333" i="3"/>
  <c r="F332" i="3"/>
  <c r="E333" i="3"/>
  <c r="E332" i="3" s="1"/>
  <c r="E331" i="3"/>
  <c r="E327" i="3" s="1"/>
  <c r="E325" i="3" s="1"/>
  <c r="F322" i="3"/>
  <c r="I322" i="3"/>
  <c r="E322" i="3"/>
  <c r="E319" i="3"/>
  <c r="E318" i="3" s="1"/>
  <c r="E317" i="3"/>
  <c r="E313" i="3"/>
  <c r="F310" i="3"/>
  <c r="I310" i="3" s="1"/>
  <c r="E310" i="3"/>
  <c r="F308" i="3"/>
  <c r="I308" i="3" s="1"/>
  <c r="F307" i="3"/>
  <c r="E308" i="3"/>
  <c r="E307" i="3"/>
  <c r="E306" i="3"/>
  <c r="E302" i="3" s="1"/>
  <c r="G290" i="3"/>
  <c r="F299" i="3"/>
  <c r="F298" i="3"/>
  <c r="I298" i="3" s="1"/>
  <c r="E299" i="3"/>
  <c r="E298" i="3"/>
  <c r="F295" i="3"/>
  <c r="I295" i="3" s="1"/>
  <c r="E295" i="3"/>
  <c r="F292" i="3"/>
  <c r="F291" i="3" s="1"/>
  <c r="I291" i="3" s="1"/>
  <c r="E292" i="3"/>
  <c r="E291" i="3" s="1"/>
  <c r="E290" i="3" s="1"/>
  <c r="E267" i="3" s="1"/>
  <c r="E253" i="3" s="1"/>
  <c r="F278" i="3"/>
  <c r="E278" i="3"/>
  <c r="E276" i="3"/>
  <c r="E275" i="3" s="1"/>
  <c r="F273" i="3"/>
  <c r="I273" i="3"/>
  <c r="E273" i="3"/>
  <c r="E272" i="3" s="1"/>
  <c r="E271" i="3" s="1"/>
  <c r="G259" i="3"/>
  <c r="G255" i="3" s="1"/>
  <c r="F264" i="3"/>
  <c r="I264" i="3" s="1"/>
  <c r="E264" i="3"/>
  <c r="H259" i="3"/>
  <c r="F261" i="3"/>
  <c r="E261" i="3"/>
  <c r="E260" i="3"/>
  <c r="H239" i="3"/>
  <c r="J239" i="3" s="1"/>
  <c r="G239" i="3"/>
  <c r="E241" i="3"/>
  <c r="E240" i="3"/>
  <c r="E239" i="3" s="1"/>
  <c r="F230" i="3"/>
  <c r="E230" i="3"/>
  <c r="E229" i="3"/>
  <c r="E228" i="3" s="1"/>
  <c r="H221" i="3"/>
  <c r="G221" i="3"/>
  <c r="F223" i="3"/>
  <c r="E223" i="3"/>
  <c r="E222" i="3" s="1"/>
  <c r="E221" i="3"/>
  <c r="H214" i="3"/>
  <c r="G214" i="3"/>
  <c r="G210" i="3" s="1"/>
  <c r="G208" i="3" s="1"/>
  <c r="F216" i="3"/>
  <c r="E216" i="3"/>
  <c r="E215" i="3" s="1"/>
  <c r="E214" i="3"/>
  <c r="H203" i="3"/>
  <c r="H199" i="3"/>
  <c r="G203" i="3"/>
  <c r="F205" i="3"/>
  <c r="E205" i="3"/>
  <c r="E204" i="3"/>
  <c r="E203" i="3" s="1"/>
  <c r="E199" i="3" s="1"/>
  <c r="H194" i="3"/>
  <c r="J194" i="3" s="1"/>
  <c r="G194" i="3"/>
  <c r="F196" i="3"/>
  <c r="E196" i="3"/>
  <c r="E195" i="3"/>
  <c r="E194" i="3" s="1"/>
  <c r="F189" i="3"/>
  <c r="I189" i="3"/>
  <c r="E189" i="3"/>
  <c r="E188" i="3" s="1"/>
  <c r="F185" i="3"/>
  <c r="I185" i="3" s="1"/>
  <c r="E185" i="3"/>
  <c r="E184" i="3" s="1"/>
  <c r="E183" i="3" s="1"/>
  <c r="E178" i="3" s="1"/>
  <c r="H148" i="3"/>
  <c r="H139" i="3"/>
  <c r="G139" i="3"/>
  <c r="F141" i="3"/>
  <c r="F140" i="3" s="1"/>
  <c r="E141" i="3"/>
  <c r="E140" i="3"/>
  <c r="E139" i="3"/>
  <c r="E135" i="3" s="1"/>
  <c r="F130" i="3"/>
  <c r="F129" i="3"/>
  <c r="I129" i="3"/>
  <c r="E130" i="3"/>
  <c r="H126" i="3"/>
  <c r="H125" i="3"/>
  <c r="G126" i="3"/>
  <c r="G125" i="3" s="1"/>
  <c r="F127" i="3"/>
  <c r="F126" i="3" s="1"/>
  <c r="E127" i="3"/>
  <c r="E126" i="3"/>
  <c r="H118" i="3"/>
  <c r="G118" i="3"/>
  <c r="J118" i="3" s="1"/>
  <c r="F120" i="3"/>
  <c r="E120" i="3"/>
  <c r="E119" i="3"/>
  <c r="E118" i="3"/>
  <c r="H111" i="3"/>
  <c r="G111" i="3"/>
  <c r="F113" i="3"/>
  <c r="E113" i="3"/>
  <c r="E112" i="3"/>
  <c r="E111" i="3" s="1"/>
  <c r="H101" i="3"/>
  <c r="G101" i="3"/>
  <c r="F103" i="3"/>
  <c r="I103" i="3" s="1"/>
  <c r="E103" i="3"/>
  <c r="E102" i="3" s="1"/>
  <c r="E101" i="3" s="1"/>
  <c r="F94" i="3"/>
  <c r="E94" i="3"/>
  <c r="E91" i="3" s="1"/>
  <c r="E66" i="3" s="1"/>
  <c r="E84" i="3"/>
  <c r="F82" i="3"/>
  <c r="E82" i="3"/>
  <c r="E73" i="3"/>
  <c r="F68" i="3"/>
  <c r="I68" i="3" s="1"/>
  <c r="E68" i="3"/>
  <c r="F58" i="3"/>
  <c r="F57" i="3"/>
  <c r="E58" i="3"/>
  <c r="E57" i="3"/>
  <c r="F54" i="3"/>
  <c r="I54" i="3"/>
  <c r="E54" i="3"/>
  <c r="G48" i="3"/>
  <c r="F52" i="3"/>
  <c r="I52" i="3"/>
  <c r="E52" i="3"/>
  <c r="H48" i="3"/>
  <c r="F50" i="3"/>
  <c r="F49" i="3"/>
  <c r="E50" i="3"/>
  <c r="E49" i="3"/>
  <c r="E24" i="3"/>
  <c r="E23" i="3"/>
  <c r="E20" i="3"/>
  <c r="E17" i="3"/>
  <c r="E16" i="3" s="1"/>
  <c r="E12" i="3" s="1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H302" i="3" s="1"/>
  <c r="J452" i="3"/>
  <c r="H183" i="3"/>
  <c r="G271" i="3"/>
  <c r="H228" i="3"/>
  <c r="G183" i="3"/>
  <c r="H271" i="3"/>
  <c r="F163" i="3"/>
  <c r="H290" i="3"/>
  <c r="J290" i="3" s="1"/>
  <c r="G66" i="3"/>
  <c r="G16" i="3"/>
  <c r="E360" i="3"/>
  <c r="E359" i="3" s="1"/>
  <c r="G438" i="3"/>
  <c r="G31" i="3"/>
  <c r="G27" i="3" s="1"/>
  <c r="H448" i="3"/>
  <c r="H66" i="3"/>
  <c r="E129" i="3"/>
  <c r="E125" i="3" s="1"/>
  <c r="E466" i="3"/>
  <c r="E465" i="3" s="1"/>
  <c r="G317" i="3"/>
  <c r="G306" i="3"/>
  <c r="I496" i="3"/>
  <c r="I473" i="3"/>
  <c r="I474" i="3"/>
  <c r="I467" i="3"/>
  <c r="F410" i="3"/>
  <c r="I410" i="3" s="1"/>
  <c r="I150" i="3"/>
  <c r="I141" i="3"/>
  <c r="I58" i="3"/>
  <c r="H399" i="3"/>
  <c r="J399" i="3"/>
  <c r="E32" i="3"/>
  <c r="E31" i="3" s="1"/>
  <c r="E27" i="3" s="1"/>
  <c r="E259" i="3"/>
  <c r="E255" i="3"/>
  <c r="J366" i="3"/>
  <c r="F172" i="3"/>
  <c r="F367" i="3"/>
  <c r="F17" i="3"/>
  <c r="E67" i="3"/>
  <c r="J465" i="3"/>
  <c r="I285" i="3"/>
  <c r="I292" i="3"/>
  <c r="F272" i="3"/>
  <c r="I113" i="3"/>
  <c r="F112" i="3"/>
  <c r="I112" i="3"/>
  <c r="F184" i="3"/>
  <c r="F188" i="3"/>
  <c r="I188" i="3" s="1"/>
  <c r="H255" i="3"/>
  <c r="J259" i="3"/>
  <c r="I278" i="3"/>
  <c r="F275" i="3"/>
  <c r="I353" i="3"/>
  <c r="F352" i="3"/>
  <c r="I352" i="3" s="1"/>
  <c r="I361" i="3"/>
  <c r="F360" i="3"/>
  <c r="I391" i="3"/>
  <c r="F390" i="3"/>
  <c r="F389" i="3" s="1"/>
  <c r="I389" i="3" s="1"/>
  <c r="F484" i="3"/>
  <c r="I39" i="3"/>
  <c r="F38" i="3"/>
  <c r="I408" i="3"/>
  <c r="F439" i="3"/>
  <c r="I439" i="3" s="1"/>
  <c r="I440" i="3"/>
  <c r="F442" i="3"/>
  <c r="I443" i="3"/>
  <c r="H438" i="3"/>
  <c r="J438" i="3" s="1"/>
  <c r="J472" i="3"/>
  <c r="F424" i="3"/>
  <c r="I424" i="3"/>
  <c r="L68" i="1"/>
  <c r="J68" i="1"/>
  <c r="H12" i="3"/>
  <c r="I299" i="3"/>
  <c r="I120" i="3"/>
  <c r="F119" i="3"/>
  <c r="F118" i="3" s="1"/>
  <c r="I118" i="3" s="1"/>
  <c r="I130" i="3"/>
  <c r="H135" i="3"/>
  <c r="F204" i="3"/>
  <c r="F203" i="3" s="1"/>
  <c r="I203" i="3" s="1"/>
  <c r="I205" i="3"/>
  <c r="I401" i="3"/>
  <c r="F400" i="3"/>
  <c r="H167" i="3"/>
  <c r="J167" i="3" s="1"/>
  <c r="I495" i="3"/>
  <c r="F494" i="3"/>
  <c r="F490" i="3"/>
  <c r="F488" i="3" s="1"/>
  <c r="F148" i="3"/>
  <c r="I149" i="3"/>
  <c r="M80" i="1"/>
  <c r="I333" i="3"/>
  <c r="J418" i="3"/>
  <c r="I453" i="3"/>
  <c r="F452" i="3"/>
  <c r="I452" i="3"/>
  <c r="K68" i="1"/>
  <c r="I346" i="3"/>
  <c r="I460" i="3"/>
  <c r="F459" i="3"/>
  <c r="H490" i="3"/>
  <c r="J494" i="3"/>
  <c r="I24" i="3"/>
  <c r="J431" i="3"/>
  <c r="I390" i="3"/>
  <c r="J48" i="3"/>
  <c r="M51" i="1"/>
  <c r="I38" i="3"/>
  <c r="F351" i="3"/>
  <c r="H488" i="3"/>
  <c r="I119" i="3"/>
  <c r="H10" i="3"/>
  <c r="I272" i="3"/>
  <c r="J214" i="3"/>
  <c r="F240" i="3"/>
  <c r="I240" i="3" s="1"/>
  <c r="F483" i="3"/>
  <c r="F479" i="3" s="1"/>
  <c r="F477" i="3" s="1"/>
  <c r="G267" i="3"/>
  <c r="G167" i="3"/>
  <c r="J171" i="3"/>
  <c r="J101" i="3"/>
  <c r="J139" i="3"/>
  <c r="I360" i="3"/>
  <c r="F359" i="3"/>
  <c r="I359" i="3"/>
  <c r="I17" i="3"/>
  <c r="F16" i="3"/>
  <c r="J317" i="3"/>
  <c r="G313" i="3"/>
  <c r="J313" i="3" s="1"/>
  <c r="H178" i="3"/>
  <c r="I50" i="3"/>
  <c r="F102" i="3"/>
  <c r="I384" i="3"/>
  <c r="F383" i="3"/>
  <c r="F382" i="3"/>
  <c r="I382" i="3"/>
  <c r="I33" i="3"/>
  <c r="F32" i="3"/>
  <c r="E418" i="3"/>
  <c r="F239" i="3"/>
  <c r="I239" i="3" s="1"/>
  <c r="M48" i="1"/>
  <c r="M40" i="1"/>
  <c r="N511" i="4"/>
  <c r="H325" i="3"/>
  <c r="F306" i="3"/>
  <c r="F302" i="3" s="1"/>
  <c r="I307" i="3"/>
  <c r="I49" i="3"/>
  <c r="F331" i="3"/>
  <c r="F327" i="3" s="1"/>
  <c r="F325" i="3" s="1"/>
  <c r="I332" i="3"/>
  <c r="F408" i="4"/>
  <c r="F170" i="4"/>
  <c r="F169" i="4" s="1"/>
  <c r="F168" i="4" s="1"/>
  <c r="F183" i="3"/>
  <c r="I184" i="3"/>
  <c r="G327" i="3"/>
  <c r="J331" i="3"/>
  <c r="I331" i="3"/>
  <c r="F343" i="3"/>
  <c r="I344" i="3"/>
  <c r="J382" i="3"/>
  <c r="G371" i="3"/>
  <c r="F283" i="3"/>
  <c r="I283" i="3"/>
  <c r="I490" i="3"/>
  <c r="J490" i="3"/>
  <c r="G488" i="3"/>
  <c r="I488" i="3" s="1"/>
  <c r="I216" i="3"/>
  <c r="F215" i="3"/>
  <c r="I275" i="3"/>
  <c r="F271" i="3"/>
  <c r="J271" i="3"/>
  <c r="H267" i="3"/>
  <c r="J267" i="3" s="1"/>
  <c r="I261" i="3"/>
  <c r="F260" i="3"/>
  <c r="I260" i="3" s="1"/>
  <c r="F290" i="3"/>
  <c r="I290" i="3" s="1"/>
  <c r="J351" i="3"/>
  <c r="I351" i="3"/>
  <c r="F376" i="3"/>
  <c r="F375" i="3" s="1"/>
  <c r="I375" i="3" s="1"/>
  <c r="I172" i="3"/>
  <c r="F171" i="3"/>
  <c r="I148" i="3"/>
  <c r="J228" i="3"/>
  <c r="H210" i="3"/>
  <c r="G44" i="3"/>
  <c r="G135" i="3"/>
  <c r="I171" i="3"/>
  <c r="F167" i="3"/>
  <c r="I167" i="3" s="1"/>
  <c r="J135" i="3"/>
  <c r="F259" i="3"/>
  <c r="F255" i="3" s="1"/>
  <c r="G325" i="3"/>
  <c r="J325" i="3" s="1"/>
  <c r="J327" i="3"/>
  <c r="G42" i="3"/>
  <c r="J448" i="3"/>
  <c r="H414" i="3"/>
  <c r="I183" i="3"/>
  <c r="F139" i="3"/>
  <c r="F135" i="3" s="1"/>
  <c r="I135" i="3" s="1"/>
  <c r="I140" i="3"/>
  <c r="F31" i="3"/>
  <c r="F27" i="3" s="1"/>
  <c r="I27" i="3" s="1"/>
  <c r="I32" i="3"/>
  <c r="I196" i="3"/>
  <c r="F195" i="3"/>
  <c r="I195" i="3" s="1"/>
  <c r="H176" i="3"/>
  <c r="J27" i="3"/>
  <c r="G12" i="3"/>
  <c r="J12" i="3" s="1"/>
  <c r="J16" i="3"/>
  <c r="J125" i="3"/>
  <c r="I223" i="3"/>
  <c r="F222" i="3"/>
  <c r="I222" i="3" s="1"/>
  <c r="G483" i="3"/>
  <c r="I484" i="3"/>
  <c r="H144" i="3"/>
  <c r="J162" i="3"/>
  <c r="I319" i="3"/>
  <c r="F318" i="3"/>
  <c r="J155" i="3"/>
  <c r="G144" i="3"/>
  <c r="G133" i="3" s="1"/>
  <c r="J148" i="3"/>
  <c r="I400" i="3"/>
  <c r="F399" i="3"/>
  <c r="I399" i="3" s="1"/>
  <c r="I442" i="3"/>
  <c r="F438" i="3"/>
  <c r="I438" i="3" s="1"/>
  <c r="G302" i="3"/>
  <c r="J306" i="3"/>
  <c r="G414" i="3"/>
  <c r="E48" i="3"/>
  <c r="I57" i="3"/>
  <c r="F48" i="3"/>
  <c r="F125" i="3"/>
  <c r="I125" i="3"/>
  <c r="F229" i="3"/>
  <c r="I230" i="3"/>
  <c r="F111" i="3"/>
  <c r="I111" i="3"/>
  <c r="E144" i="3"/>
  <c r="G199" i="3"/>
  <c r="J199" i="3" s="1"/>
  <c r="J203" i="3"/>
  <c r="J359" i="3"/>
  <c r="H338" i="3"/>
  <c r="J338" i="3" s="1"/>
  <c r="E438" i="3"/>
  <c r="J406" i="3"/>
  <c r="G479" i="3"/>
  <c r="I483" i="3"/>
  <c r="I48" i="3"/>
  <c r="F317" i="3"/>
  <c r="F313" i="3" s="1"/>
  <c r="I313" i="3" s="1"/>
  <c r="I318" i="3"/>
  <c r="F221" i="3"/>
  <c r="F199" i="3"/>
  <c r="I199" i="3" s="1"/>
  <c r="G477" i="3"/>
  <c r="I477" i="3" s="1"/>
  <c r="I479" i="3"/>
  <c r="I317" i="3"/>
  <c r="F47" i="4"/>
  <c r="M84" i="1"/>
  <c r="M157" i="1"/>
  <c r="G253" i="3"/>
  <c r="I302" i="3"/>
  <c r="J302" i="3"/>
  <c r="I343" i="3"/>
  <c r="F342" i="3"/>
  <c r="F12" i="3"/>
  <c r="I16" i="3"/>
  <c r="F419" i="3"/>
  <c r="I420" i="3"/>
  <c r="F432" i="3"/>
  <c r="I433" i="3"/>
  <c r="F465" i="3"/>
  <c r="I465" i="3"/>
  <c r="I466" i="3"/>
  <c r="I229" i="3"/>
  <c r="J144" i="3"/>
  <c r="H133" i="3"/>
  <c r="J133" i="3" s="1"/>
  <c r="J66" i="3"/>
  <c r="H44" i="3"/>
  <c r="I163" i="3"/>
  <c r="F162" i="3"/>
  <c r="I162" i="3" s="1"/>
  <c r="F214" i="3"/>
  <c r="I214" i="3" s="1"/>
  <c r="I215" i="3"/>
  <c r="I459" i="3"/>
  <c r="F458" i="3"/>
  <c r="I458" i="3" s="1"/>
  <c r="F366" i="3"/>
  <c r="I366" i="3"/>
  <c r="I367" i="3"/>
  <c r="E210" i="3"/>
  <c r="E208" i="3" s="1"/>
  <c r="F249" i="3"/>
  <c r="I250" i="3"/>
  <c r="F449" i="3"/>
  <c r="I450" i="3"/>
  <c r="I157" i="3"/>
  <c r="F156" i="3"/>
  <c r="I306" i="3"/>
  <c r="I376" i="3"/>
  <c r="I325" i="3"/>
  <c r="F101" i="3"/>
  <c r="I101" i="3"/>
  <c r="I102" i="3"/>
  <c r="I494" i="3"/>
  <c r="F406" i="3"/>
  <c r="I406" i="3"/>
  <c r="J255" i="3"/>
  <c r="H253" i="3"/>
  <c r="J183" i="3"/>
  <c r="G178" i="3"/>
  <c r="E371" i="3"/>
  <c r="I233" i="3"/>
  <c r="F232" i="3"/>
  <c r="I232" i="3" s="1"/>
  <c r="H244" i="3"/>
  <c r="J248" i="3"/>
  <c r="I204" i="3"/>
  <c r="J210" i="3"/>
  <c r="I271" i="3"/>
  <c r="F267" i="3"/>
  <c r="I267" i="3" s="1"/>
  <c r="I327" i="3"/>
  <c r="I82" i="3"/>
  <c r="F67" i="3"/>
  <c r="I94" i="3"/>
  <c r="F91" i="3"/>
  <c r="I91" i="3"/>
  <c r="E338" i="3"/>
  <c r="J389" i="3"/>
  <c r="H371" i="3"/>
  <c r="J371" i="3"/>
  <c r="I259" i="3"/>
  <c r="I383" i="3"/>
  <c r="J31" i="3"/>
  <c r="J111" i="3"/>
  <c r="F253" i="3"/>
  <c r="I253" i="3" s="1"/>
  <c r="H208" i="3"/>
  <c r="J208" i="3" s="1"/>
  <c r="J244" i="3"/>
  <c r="I249" i="3"/>
  <c r="F248" i="3"/>
  <c r="H42" i="3"/>
  <c r="J44" i="3"/>
  <c r="H336" i="3"/>
  <c r="J336" i="3"/>
  <c r="F338" i="3"/>
  <c r="I342" i="3"/>
  <c r="I12" i="3"/>
  <c r="F10" i="3"/>
  <c r="G176" i="3"/>
  <c r="J178" i="3"/>
  <c r="F371" i="3"/>
  <c r="I371" i="3" s="1"/>
  <c r="I419" i="3"/>
  <c r="F418" i="3"/>
  <c r="I67" i="3"/>
  <c r="F66" i="3"/>
  <c r="F155" i="3"/>
  <c r="I156" i="3"/>
  <c r="F431" i="3"/>
  <c r="I431" i="3"/>
  <c r="I432" i="3"/>
  <c r="J253" i="3"/>
  <c r="I449" i="3"/>
  <c r="F448" i="3"/>
  <c r="I448" i="3" s="1"/>
  <c r="F228" i="3"/>
  <c r="I228" i="3" s="1"/>
  <c r="F44" i="3"/>
  <c r="F42" i="3" s="1"/>
  <c r="I66" i="3"/>
  <c r="I418" i="3"/>
  <c r="J176" i="3"/>
  <c r="I338" i="3"/>
  <c r="F244" i="3"/>
  <c r="I244" i="3"/>
  <c r="I248" i="3"/>
  <c r="F144" i="3"/>
  <c r="I155" i="3"/>
  <c r="J42" i="3"/>
  <c r="H499" i="3"/>
  <c r="I144" i="3"/>
  <c r="F133" i="3"/>
  <c r="I133" i="3" s="1"/>
  <c r="I44" i="3"/>
  <c r="I443" i="4" l="1"/>
  <c r="I442" i="4" s="1"/>
  <c r="I441" i="4" s="1"/>
  <c r="P178" i="1"/>
  <c r="O103" i="1"/>
  <c r="U103" i="1" s="1"/>
  <c r="U104" i="1"/>
  <c r="O99" i="1"/>
  <c r="U99" i="1" s="1"/>
  <c r="U100" i="1"/>
  <c r="J135" i="4"/>
  <c r="N136" i="4"/>
  <c r="O136" i="4"/>
  <c r="O359" i="4"/>
  <c r="N359" i="4"/>
  <c r="J266" i="4"/>
  <c r="N267" i="4"/>
  <c r="N67" i="4"/>
  <c r="O67" i="4"/>
  <c r="N79" i="4"/>
  <c r="O79" i="4"/>
  <c r="O107" i="4"/>
  <c r="N107" i="4"/>
  <c r="J106" i="4"/>
  <c r="J120" i="4"/>
  <c r="N123" i="4"/>
  <c r="O123" i="4"/>
  <c r="O221" i="4"/>
  <c r="N221" i="4"/>
  <c r="J249" i="4"/>
  <c r="O256" i="4"/>
  <c r="N256" i="4"/>
  <c r="Q14" i="1"/>
  <c r="R15" i="1"/>
  <c r="N416" i="4"/>
  <c r="O416" i="4"/>
  <c r="J403" i="4"/>
  <c r="O498" i="4"/>
  <c r="N498" i="4"/>
  <c r="J178" i="4"/>
  <c r="O179" i="4"/>
  <c r="N179" i="4"/>
  <c r="N524" i="4"/>
  <c r="J445" i="4"/>
  <c r="O524" i="4"/>
  <c r="H516" i="4"/>
  <c r="I517" i="4"/>
  <c r="J517" i="4" s="1"/>
  <c r="K517" i="4" s="1"/>
  <c r="I502" i="4"/>
  <c r="I501" i="4" s="1"/>
  <c r="I500" i="4" s="1"/>
  <c r="I327" i="4"/>
  <c r="I326" i="4" s="1"/>
  <c r="I325" i="4" s="1"/>
  <c r="H333" i="4"/>
  <c r="H332" i="4" s="1"/>
  <c r="H331" i="4" s="1"/>
  <c r="F157" i="4"/>
  <c r="F156" i="4" s="1"/>
  <c r="F148" i="4" s="1"/>
  <c r="F147" i="4" s="1"/>
  <c r="F146" i="4" s="1"/>
  <c r="I157" i="4"/>
  <c r="I156" i="4" s="1"/>
  <c r="I155" i="4" s="1"/>
  <c r="I148" i="4"/>
  <c r="I147" i="4" s="1"/>
  <c r="I146" i="4" s="1"/>
  <c r="G155" i="4"/>
  <c r="J147" i="4"/>
  <c r="J146" i="4" s="1"/>
  <c r="J142" i="4" s="1"/>
  <c r="I522" i="4"/>
  <c r="I521" i="4" s="1"/>
  <c r="I520" i="4" s="1"/>
  <c r="I45" i="4"/>
  <c r="I71" i="4"/>
  <c r="I70" i="4" s="1"/>
  <c r="I69" i="4" s="1"/>
  <c r="I408" i="4"/>
  <c r="I407" i="4" s="1"/>
  <c r="I406" i="4" s="1"/>
  <c r="P121" i="1"/>
  <c r="P135" i="1"/>
  <c r="P146" i="1"/>
  <c r="P144" i="1" s="1"/>
  <c r="P143" i="1" s="1"/>
  <c r="P39" i="1"/>
  <c r="P169" i="1"/>
  <c r="P168" i="1" s="1"/>
  <c r="P154" i="1"/>
  <c r="I232" i="4"/>
  <c r="I231" i="4" s="1"/>
  <c r="I230" i="4" s="1"/>
  <c r="I317" i="4"/>
  <c r="I316" i="4" s="1"/>
  <c r="I315" i="4" s="1"/>
  <c r="P123" i="1"/>
  <c r="I90" i="4"/>
  <c r="I89" i="4" s="1"/>
  <c r="I88" i="4" s="1"/>
  <c r="I85" i="4" s="1"/>
  <c r="P111" i="1"/>
  <c r="P116" i="1"/>
  <c r="I36" i="4"/>
  <c r="I260" i="4"/>
  <c r="N169" i="1"/>
  <c r="N168" i="1" s="1"/>
  <c r="N115" i="1"/>
  <c r="N182" i="1"/>
  <c r="P114" i="1"/>
  <c r="N111" i="1"/>
  <c r="N116" i="1"/>
  <c r="N122" i="1"/>
  <c r="N126" i="1"/>
  <c r="N114" i="1"/>
  <c r="I111" i="4"/>
  <c r="I110" i="4" s="1"/>
  <c r="I109" i="4" s="1"/>
  <c r="P113" i="1"/>
  <c r="I430" i="4"/>
  <c r="I429" i="4" s="1"/>
  <c r="I428" i="4" s="1"/>
  <c r="N146" i="1"/>
  <c r="N144" i="1" s="1"/>
  <c r="N143" i="1" s="1"/>
  <c r="N109" i="1"/>
  <c r="N124" i="1"/>
  <c r="N153" i="1"/>
  <c r="I117" i="4"/>
  <c r="I116" i="4" s="1"/>
  <c r="I115" i="4" s="1"/>
  <c r="I273" i="4"/>
  <c r="I270" i="4" s="1"/>
  <c r="I269" i="4" s="1"/>
  <c r="I266" i="4" s="1"/>
  <c r="P109" i="1"/>
  <c r="P124" i="1"/>
  <c r="P184" i="1"/>
  <c r="N128" i="1"/>
  <c r="N127" i="1" s="1"/>
  <c r="N162" i="1"/>
  <c r="N161" i="1" s="1"/>
  <c r="N186" i="1"/>
  <c r="N185" i="1" s="1"/>
  <c r="K9" i="4"/>
  <c r="N184" i="1"/>
  <c r="N177" i="1"/>
  <c r="I47" i="4"/>
  <c r="N102" i="1"/>
  <c r="N101" i="1" s="1"/>
  <c r="N121" i="1"/>
  <c r="N132" i="1"/>
  <c r="K133" i="4"/>
  <c r="L133" i="4" s="1"/>
  <c r="J132" i="4"/>
  <c r="J131" i="4" s="1"/>
  <c r="J130" i="4" s="1"/>
  <c r="J127" i="4" s="1"/>
  <c r="N154" i="1"/>
  <c r="N123" i="1"/>
  <c r="N191" i="1"/>
  <c r="N190" i="1" s="1"/>
  <c r="N189" i="1" s="1"/>
  <c r="I21" i="4"/>
  <c r="I20" i="4" s="1"/>
  <c r="I190" i="4"/>
  <c r="I189" i="4" s="1"/>
  <c r="I188" i="4" s="1"/>
  <c r="I309" i="4"/>
  <c r="I308" i="4" s="1"/>
  <c r="I307" i="4" s="1"/>
  <c r="P110" i="1"/>
  <c r="P115" i="1"/>
  <c r="P182" i="1"/>
  <c r="P153" i="1"/>
  <c r="I196" i="4"/>
  <c r="I195" i="4" s="1"/>
  <c r="I194" i="4" s="1"/>
  <c r="P122" i="1"/>
  <c r="N178" i="1"/>
  <c r="I30" i="4"/>
  <c r="I53" i="4"/>
  <c r="I52" i="4" s="1"/>
  <c r="I83" i="4"/>
  <c r="I82" i="4" s="1"/>
  <c r="I81" i="4" s="1"/>
  <c r="I263" i="4"/>
  <c r="I205" i="4"/>
  <c r="J205" i="4" s="1"/>
  <c r="I425" i="4"/>
  <c r="P177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4" i="4"/>
  <c r="N104" i="1"/>
  <c r="N103" i="1" s="1"/>
  <c r="O107" i="1"/>
  <c r="U107" i="1" s="1"/>
  <c r="O152" i="1"/>
  <c r="O151" i="1" s="1"/>
  <c r="O208" i="1"/>
  <c r="O204" i="1" s="1"/>
  <c r="O24" i="1" s="1"/>
  <c r="R57" i="1"/>
  <c r="R55" i="1" s="1"/>
  <c r="R63" i="1"/>
  <c r="R61" i="1" s="1"/>
  <c r="O64" i="1"/>
  <c r="P208" i="1"/>
  <c r="P204" i="1" s="1"/>
  <c r="P24" i="1" s="1"/>
  <c r="O197" i="1"/>
  <c r="O23" i="1" s="1"/>
  <c r="P197" i="1"/>
  <c r="P23" i="1" s="1"/>
  <c r="O144" i="1"/>
  <c r="O143" i="1" s="1"/>
  <c r="O179" i="1"/>
  <c r="P139" i="1"/>
  <c r="P136" i="1" s="1"/>
  <c r="P75" i="1"/>
  <c r="P64" i="1"/>
  <c r="P54" i="1"/>
  <c r="O39" i="1"/>
  <c r="N120" i="1"/>
  <c r="O54" i="1"/>
  <c r="U54" i="1" s="1"/>
  <c r="O75" i="1"/>
  <c r="O112" i="1"/>
  <c r="U112" i="1" s="1"/>
  <c r="O139" i="1"/>
  <c r="O136" i="1" s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I597" i="4"/>
  <c r="I596" i="4" s="1"/>
  <c r="I593" i="4" s="1"/>
  <c r="I574" i="4"/>
  <c r="I476" i="4"/>
  <c r="I449" i="4"/>
  <c r="I448" i="4" s="1"/>
  <c r="I445" i="4" s="1"/>
  <c r="I374" i="4"/>
  <c r="I373" i="4" s="1"/>
  <c r="I288" i="4"/>
  <c r="I13" i="4"/>
  <c r="H132" i="4"/>
  <c r="H131" i="4" s="1"/>
  <c r="H130" i="4" s="1"/>
  <c r="H127" i="4" s="1"/>
  <c r="I132" i="4"/>
  <c r="I131" i="4" s="1"/>
  <c r="I130" i="4" s="1"/>
  <c r="I127" i="4" s="1"/>
  <c r="I275" i="4"/>
  <c r="H430" i="4"/>
  <c r="H429" i="4" s="1"/>
  <c r="H428" i="4" s="1"/>
  <c r="H515" i="4"/>
  <c r="H514" i="4" s="1"/>
  <c r="H577" i="4"/>
  <c r="N577" i="4" s="1"/>
  <c r="G18" i="4"/>
  <c r="H402" i="4"/>
  <c r="I402" i="4" s="1"/>
  <c r="H464" i="4"/>
  <c r="H463" i="4" s="1"/>
  <c r="H462" i="4" s="1"/>
  <c r="H452" i="4"/>
  <c r="N452" i="4" s="1"/>
  <c r="G204" i="4"/>
  <c r="G203" i="4" s="1"/>
  <c r="H478" i="4"/>
  <c r="H477" i="4" s="1"/>
  <c r="H476" i="4" s="1"/>
  <c r="H389" i="4"/>
  <c r="H388" i="4" s="1"/>
  <c r="H387" i="4" s="1"/>
  <c r="G333" i="4"/>
  <c r="G332" i="4" s="1"/>
  <c r="G331" i="4" s="1"/>
  <c r="G16" i="4"/>
  <c r="H16" i="4"/>
  <c r="G77" i="4"/>
  <c r="G76" i="4" s="1"/>
  <c r="G75" i="4" s="1"/>
  <c r="H77" i="4"/>
  <c r="H76" i="4" s="1"/>
  <c r="H75" i="4" s="1"/>
  <c r="G111" i="4"/>
  <c r="G110" i="4" s="1"/>
  <c r="G109" i="4" s="1"/>
  <c r="H111" i="4"/>
  <c r="H110" i="4" s="1"/>
  <c r="H109" i="4" s="1"/>
  <c r="H106" i="4" s="1"/>
  <c r="G176" i="4"/>
  <c r="G175" i="4" s="1"/>
  <c r="G174" i="4" s="1"/>
  <c r="H176" i="4"/>
  <c r="H175" i="4" s="1"/>
  <c r="H174" i="4" s="1"/>
  <c r="G219" i="4"/>
  <c r="G218" i="4" s="1"/>
  <c r="G217" i="4" s="1"/>
  <c r="H219" i="4"/>
  <c r="H218" i="4" s="1"/>
  <c r="H217" i="4" s="1"/>
  <c r="G240" i="4"/>
  <c r="G239" i="4" s="1"/>
  <c r="G238" i="4" s="1"/>
  <c r="G235" i="4" s="1"/>
  <c r="H241" i="4"/>
  <c r="O149" i="1" s="1"/>
  <c r="O148" i="1" s="1"/>
  <c r="O147" i="1" s="1"/>
  <c r="G273" i="4"/>
  <c r="H273" i="4"/>
  <c r="G299" i="4"/>
  <c r="G298" i="4" s="1"/>
  <c r="G297" i="4" s="1"/>
  <c r="H299" i="4"/>
  <c r="H298" i="4" s="1"/>
  <c r="H297" i="4" s="1"/>
  <c r="G357" i="4"/>
  <c r="G356" i="4" s="1"/>
  <c r="G355" i="4" s="1"/>
  <c r="H357" i="4"/>
  <c r="H356" i="4" s="1"/>
  <c r="H355" i="4" s="1"/>
  <c r="G377" i="4"/>
  <c r="H377" i="4"/>
  <c r="H408" i="4"/>
  <c r="H407" i="4" s="1"/>
  <c r="H406" i="4" s="1"/>
  <c r="G408" i="4"/>
  <c r="G407" i="4" s="1"/>
  <c r="G406" i="4" s="1"/>
  <c r="G437" i="4"/>
  <c r="G436" i="4" s="1"/>
  <c r="G435" i="4" s="1"/>
  <c r="H437" i="4"/>
  <c r="H436" i="4" s="1"/>
  <c r="H435" i="4" s="1"/>
  <c r="G458" i="4"/>
  <c r="G457" i="4" s="1"/>
  <c r="G456" i="4" s="1"/>
  <c r="H458" i="4"/>
  <c r="G502" i="4"/>
  <c r="G501" i="4" s="1"/>
  <c r="G500" i="4" s="1"/>
  <c r="H502" i="4"/>
  <c r="H501" i="4" s="1"/>
  <c r="H500" i="4" s="1"/>
  <c r="H522" i="4"/>
  <c r="H521" i="4" s="1"/>
  <c r="H520" i="4" s="1"/>
  <c r="G522" i="4"/>
  <c r="G521" i="4" s="1"/>
  <c r="G520" i="4" s="1"/>
  <c r="G570" i="4"/>
  <c r="G567" i="4" s="1"/>
  <c r="H571" i="4"/>
  <c r="G589" i="4"/>
  <c r="H589" i="4"/>
  <c r="N589" i="4" s="1"/>
  <c r="G605" i="4"/>
  <c r="G604" i="4" s="1"/>
  <c r="H605" i="4"/>
  <c r="H604" i="4" s="1"/>
  <c r="G383" i="4"/>
  <c r="G382" i="4" s="1"/>
  <c r="G381" i="4" s="1"/>
  <c r="H384" i="4"/>
  <c r="G481" i="4"/>
  <c r="G480" i="4" s="1"/>
  <c r="G476" i="4" s="1"/>
  <c r="H21" i="4"/>
  <c r="H20" i="4" s="1"/>
  <c r="H36" i="4"/>
  <c r="H61" i="4"/>
  <c r="H60" i="4" s="1"/>
  <c r="H59" i="4" s="1"/>
  <c r="H90" i="4"/>
  <c r="H89" i="4" s="1"/>
  <c r="H88" i="4" s="1"/>
  <c r="H85" i="4" s="1"/>
  <c r="H420" i="4"/>
  <c r="H419" i="4" s="1"/>
  <c r="H418" i="4" s="1"/>
  <c r="H53" i="4"/>
  <c r="H52" i="4" s="1"/>
  <c r="H196" i="4"/>
  <c r="H195" i="4" s="1"/>
  <c r="H194" i="4" s="1"/>
  <c r="H260" i="4"/>
  <c r="H259" i="4" s="1"/>
  <c r="H258" i="4" s="1"/>
  <c r="H317" i="4"/>
  <c r="H316" i="4" s="1"/>
  <c r="H315" i="4" s="1"/>
  <c r="G225" i="4"/>
  <c r="G224" i="4" s="1"/>
  <c r="G223" i="4" s="1"/>
  <c r="H225" i="4"/>
  <c r="H224" i="4" s="1"/>
  <c r="H223" i="4" s="1"/>
  <c r="G280" i="4"/>
  <c r="G279" i="4" s="1"/>
  <c r="G278" i="4" s="1"/>
  <c r="H280" i="4"/>
  <c r="H279" i="4" s="1"/>
  <c r="H278" i="4" s="1"/>
  <c r="G309" i="4"/>
  <c r="G308" i="4" s="1"/>
  <c r="G307" i="4" s="1"/>
  <c r="H309" i="4"/>
  <c r="H308" i="4" s="1"/>
  <c r="H307" i="4" s="1"/>
  <c r="G327" i="4"/>
  <c r="G326" i="4" s="1"/>
  <c r="G325" i="4" s="1"/>
  <c r="H327" i="4"/>
  <c r="H326" i="4" s="1"/>
  <c r="H325" i="4" s="1"/>
  <c r="G363" i="4"/>
  <c r="G362" i="4" s="1"/>
  <c r="G361" i="4" s="1"/>
  <c r="H363" i="4"/>
  <c r="H362" i="4" s="1"/>
  <c r="H361" i="4" s="1"/>
  <c r="G414" i="4"/>
  <c r="G413" i="4" s="1"/>
  <c r="G412" i="4" s="1"/>
  <c r="H414" i="4"/>
  <c r="H413" i="4" s="1"/>
  <c r="H412" i="4" s="1"/>
  <c r="G443" i="4"/>
  <c r="G442" i="4" s="1"/>
  <c r="G441" i="4" s="1"/>
  <c r="H443" i="4"/>
  <c r="G509" i="4"/>
  <c r="G508" i="4" s="1"/>
  <c r="G507" i="4" s="1"/>
  <c r="H510" i="4"/>
  <c r="G528" i="4"/>
  <c r="G527" i="4" s="1"/>
  <c r="G526" i="4" s="1"/>
  <c r="H528" i="4"/>
  <c r="H527" i="4" s="1"/>
  <c r="H526" i="4" s="1"/>
  <c r="G591" i="4"/>
  <c r="H592" i="4"/>
  <c r="G339" i="4"/>
  <c r="G338" i="4" s="1"/>
  <c r="G337" i="4" s="1"/>
  <c r="H340" i="4"/>
  <c r="O120" i="1" s="1"/>
  <c r="U120" i="1" s="1"/>
  <c r="H71" i="4"/>
  <c r="H70" i="4" s="1"/>
  <c r="H69" i="4" s="1"/>
  <c r="H83" i="4"/>
  <c r="H82" i="4" s="1"/>
  <c r="H81" i="4" s="1"/>
  <c r="H100" i="4"/>
  <c r="O126" i="1" s="1"/>
  <c r="H190" i="4"/>
  <c r="H189" i="4" s="1"/>
  <c r="H188" i="4" s="1"/>
  <c r="H247" i="4"/>
  <c r="H572" i="4"/>
  <c r="N572" i="4" s="1"/>
  <c r="G140" i="4"/>
  <c r="G139" i="4" s="1"/>
  <c r="G138" i="4" s="1"/>
  <c r="G135" i="4" s="1"/>
  <c r="H140" i="4"/>
  <c r="H139" i="4" s="1"/>
  <c r="H138" i="4" s="1"/>
  <c r="H135" i="4" s="1"/>
  <c r="G207" i="4"/>
  <c r="G206" i="4" s="1"/>
  <c r="H207" i="4"/>
  <c r="H206" i="4" s="1"/>
  <c r="H202" i="4" s="1"/>
  <c r="G254" i="4"/>
  <c r="G253" i="4" s="1"/>
  <c r="G252" i="4" s="1"/>
  <c r="H254" i="4"/>
  <c r="H253" i="4" s="1"/>
  <c r="H252" i="4" s="1"/>
  <c r="G286" i="4"/>
  <c r="G285" i="4" s="1"/>
  <c r="G284" i="4" s="1"/>
  <c r="H286" i="4"/>
  <c r="H285" i="4" s="1"/>
  <c r="H284" i="4" s="1"/>
  <c r="G345" i="4"/>
  <c r="G344" i="4" s="1"/>
  <c r="G343" i="4" s="1"/>
  <c r="H345" i="4"/>
  <c r="H344" i="4" s="1"/>
  <c r="H343" i="4" s="1"/>
  <c r="G369" i="4"/>
  <c r="G368" i="4" s="1"/>
  <c r="G367" i="4" s="1"/>
  <c r="H369" i="4"/>
  <c r="H368" i="4" s="1"/>
  <c r="H367" i="4" s="1"/>
  <c r="G450" i="4"/>
  <c r="G449" i="4" s="1"/>
  <c r="G448" i="4" s="1"/>
  <c r="H450" i="4"/>
  <c r="N450" i="4" s="1"/>
  <c r="G493" i="4"/>
  <c r="G492" i="4" s="1"/>
  <c r="H492" i="4"/>
  <c r="G535" i="4"/>
  <c r="G534" i="4" s="1"/>
  <c r="G533" i="4" s="1"/>
  <c r="H535" i="4"/>
  <c r="H534" i="4" s="1"/>
  <c r="H533" i="4" s="1"/>
  <c r="G575" i="4"/>
  <c r="G574" i="4" s="1"/>
  <c r="H575" i="4"/>
  <c r="N575" i="4" s="1"/>
  <c r="G598" i="4"/>
  <c r="H598" i="4"/>
  <c r="H105" i="4"/>
  <c r="O157" i="1" s="1"/>
  <c r="H125" i="4"/>
  <c r="H124" i="4" s="1"/>
  <c r="H123" i="4" s="1"/>
  <c r="H120" i="4" s="1"/>
  <c r="H183" i="4"/>
  <c r="H182" i="4" s="1"/>
  <c r="H181" i="4" s="1"/>
  <c r="H178" i="4" s="1"/>
  <c r="H396" i="4"/>
  <c r="I396" i="4" s="1"/>
  <c r="H470" i="4"/>
  <c r="H469" i="4" s="1"/>
  <c r="H468" i="4" s="1"/>
  <c r="G170" i="4"/>
  <c r="G169" i="4" s="1"/>
  <c r="G168" i="4" s="1"/>
  <c r="H170" i="4"/>
  <c r="H169" i="4" s="1"/>
  <c r="H168" i="4" s="1"/>
  <c r="H156" i="4" s="1"/>
  <c r="G213" i="4"/>
  <c r="G212" i="4" s="1"/>
  <c r="G211" i="4" s="1"/>
  <c r="H214" i="4"/>
  <c r="G271" i="4"/>
  <c r="H271" i="4"/>
  <c r="G293" i="4"/>
  <c r="G292" i="4" s="1"/>
  <c r="G291" i="4" s="1"/>
  <c r="H293" i="4"/>
  <c r="H292" i="4" s="1"/>
  <c r="H291" i="4" s="1"/>
  <c r="G351" i="4"/>
  <c r="G350" i="4" s="1"/>
  <c r="G349" i="4" s="1"/>
  <c r="H351" i="4"/>
  <c r="H350" i="4" s="1"/>
  <c r="H349" i="4" s="1"/>
  <c r="G375" i="4"/>
  <c r="H375" i="4"/>
  <c r="G496" i="4"/>
  <c r="G495" i="4" s="1"/>
  <c r="H497" i="4"/>
  <c r="O191" i="1" s="1"/>
  <c r="G602" i="4"/>
  <c r="H602" i="4"/>
  <c r="H14" i="4"/>
  <c r="H45" i="4"/>
  <c r="H102" i="4"/>
  <c r="O130" i="1" s="1"/>
  <c r="H490" i="4"/>
  <c r="H489" i="4" s="1"/>
  <c r="H568" i="4"/>
  <c r="N568" i="4" s="1"/>
  <c r="N607" i="4"/>
  <c r="G117" i="4"/>
  <c r="G116" i="4" s="1"/>
  <c r="G115" i="4" s="1"/>
  <c r="G263" i="4"/>
  <c r="G132" i="4"/>
  <c r="G131" i="4" s="1"/>
  <c r="G130" i="4" s="1"/>
  <c r="G127" i="4" s="1"/>
  <c r="G516" i="4"/>
  <c r="G515" i="4" s="1"/>
  <c r="G514" i="4" s="1"/>
  <c r="G232" i="4"/>
  <c r="G231" i="4" s="1"/>
  <c r="G230" i="4" s="1"/>
  <c r="N302" i="4"/>
  <c r="F206" i="4"/>
  <c r="F202" i="4" s="1"/>
  <c r="G30" i="4"/>
  <c r="G53" i="4"/>
  <c r="G52" i="4" s="1"/>
  <c r="G430" i="4"/>
  <c r="G429" i="4" s="1"/>
  <c r="G428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20" i="4"/>
  <c r="G419" i="4" s="1"/>
  <c r="G418" i="4" s="1"/>
  <c r="E29" i="4"/>
  <c r="E28" i="4" s="1"/>
  <c r="E9" i="4" s="1"/>
  <c r="F52" i="4"/>
  <c r="F597" i="4"/>
  <c r="F596" i="4" s="1"/>
  <c r="F593" i="4" s="1"/>
  <c r="F501" i="4"/>
  <c r="F124" i="4"/>
  <c r="F344" i="4"/>
  <c r="F436" i="4"/>
  <c r="F435" i="4" s="1"/>
  <c r="F13" i="4"/>
  <c r="M148" i="1"/>
  <c r="M147" i="1" s="1"/>
  <c r="O607" i="4"/>
  <c r="M185" i="1"/>
  <c r="F374" i="4"/>
  <c r="F373" i="4" s="1"/>
  <c r="F574" i="4"/>
  <c r="F285" i="4"/>
  <c r="F284" i="4" s="1"/>
  <c r="F428" i="4"/>
  <c r="F567" i="4"/>
  <c r="F449" i="4"/>
  <c r="F448" i="4" s="1"/>
  <c r="F315" i="4"/>
  <c r="F29" i="4"/>
  <c r="F106" i="4"/>
  <c r="F308" i="4"/>
  <c r="F307" i="4" s="1"/>
  <c r="F477" i="4"/>
  <c r="F20" i="4"/>
  <c r="F588" i="4"/>
  <c r="F367" i="4"/>
  <c r="F253" i="4"/>
  <c r="M172" i="1"/>
  <c r="F489" i="4"/>
  <c r="F288" i="4"/>
  <c r="F259" i="4"/>
  <c r="F258" i="4" s="1"/>
  <c r="M175" i="1"/>
  <c r="F185" i="4"/>
  <c r="F407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U21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J25" i="1" s="1"/>
  <c r="I42" i="3"/>
  <c r="F414" i="3"/>
  <c r="F210" i="3"/>
  <c r="F526" i="4"/>
  <c r="F142" i="4"/>
  <c r="H8" i="3"/>
  <c r="F217" i="4"/>
  <c r="F514" i="4"/>
  <c r="F127" i="4"/>
  <c r="J414" i="3"/>
  <c r="G10" i="3"/>
  <c r="J10" i="3" s="1"/>
  <c r="E44" i="3"/>
  <c r="E42" i="3" s="1"/>
  <c r="E414" i="3"/>
  <c r="E336" i="3" s="1"/>
  <c r="I255" i="3"/>
  <c r="M75" i="1"/>
  <c r="I139" i="3"/>
  <c r="E10" i="3"/>
  <c r="E176" i="3"/>
  <c r="I31" i="3"/>
  <c r="F194" i="3"/>
  <c r="E133" i="3"/>
  <c r="J488" i="3"/>
  <c r="K76" i="1"/>
  <c r="E589" i="4"/>
  <c r="J375" i="3"/>
  <c r="H457" i="4" l="1"/>
  <c r="N458" i="4"/>
  <c r="H442" i="4"/>
  <c r="N443" i="4"/>
  <c r="O156" i="1"/>
  <c r="U157" i="1"/>
  <c r="H246" i="4"/>
  <c r="N247" i="4"/>
  <c r="P152" i="1"/>
  <c r="P151" i="1" s="1"/>
  <c r="O175" i="1"/>
  <c r="U175" i="1" s="1"/>
  <c r="H449" i="4"/>
  <c r="G157" i="4"/>
  <c r="G156" i="4" s="1"/>
  <c r="G148" i="4" s="1"/>
  <c r="G147" i="4" s="1"/>
  <c r="G146" i="4" s="1"/>
  <c r="I142" i="4"/>
  <c r="I106" i="4"/>
  <c r="H155" i="4"/>
  <c r="H142" i="4" s="1"/>
  <c r="N107" i="1"/>
  <c r="N129" i="1"/>
  <c r="L132" i="4"/>
  <c r="L131" i="4" s="1"/>
  <c r="L130" i="4" s="1"/>
  <c r="L127" i="4" s="1"/>
  <c r="M133" i="4"/>
  <c r="P107" i="1"/>
  <c r="N152" i="1"/>
  <c r="N151" i="1" s="1"/>
  <c r="G13" i="4"/>
  <c r="N179" i="1"/>
  <c r="N155" i="1"/>
  <c r="I259" i="4"/>
  <c r="I258" i="4" s="1"/>
  <c r="I249" i="4" s="1"/>
  <c r="P179" i="1"/>
  <c r="I185" i="4"/>
  <c r="O118" i="1"/>
  <c r="U118" i="1" s="1"/>
  <c r="N98" i="1"/>
  <c r="I29" i="4"/>
  <c r="I28" i="4" s="1"/>
  <c r="N112" i="1"/>
  <c r="P112" i="1"/>
  <c r="I204" i="4"/>
  <c r="I203" i="4" s="1"/>
  <c r="I202" i="4" s="1"/>
  <c r="I12" i="4"/>
  <c r="J516" i="4"/>
  <c r="I420" i="4"/>
  <c r="I419" i="4" s="1"/>
  <c r="I418" i="4" s="1"/>
  <c r="I403" i="4" s="1"/>
  <c r="J204" i="4"/>
  <c r="K205" i="4"/>
  <c r="L205" i="4" s="1"/>
  <c r="N118" i="1"/>
  <c r="I333" i="4"/>
  <c r="I332" i="4" s="1"/>
  <c r="I331" i="4" s="1"/>
  <c r="J334" i="4"/>
  <c r="K132" i="4"/>
  <c r="K131" i="4" s="1"/>
  <c r="K130" i="4" s="1"/>
  <c r="K127" i="4" s="1"/>
  <c r="F275" i="4"/>
  <c r="N175" i="1"/>
  <c r="I497" i="4"/>
  <c r="I496" i="4" s="1"/>
  <c r="I495" i="4" s="1"/>
  <c r="I488" i="4" s="1"/>
  <c r="O190" i="1"/>
  <c r="O189" i="1" s="1"/>
  <c r="G488" i="4"/>
  <c r="G445" i="4" s="1"/>
  <c r="O102" i="1"/>
  <c r="O101" i="1" s="1"/>
  <c r="O98" i="1" s="1"/>
  <c r="U98" i="1" s="1"/>
  <c r="I571" i="4"/>
  <c r="P102" i="1" s="1"/>
  <c r="P101" i="1" s="1"/>
  <c r="P98" i="1" s="1"/>
  <c r="I214" i="4"/>
  <c r="O188" i="1"/>
  <c r="O185" i="1" s="1"/>
  <c r="I592" i="4"/>
  <c r="P132" i="1" s="1"/>
  <c r="O132" i="1"/>
  <c r="O129" i="1" s="1"/>
  <c r="O25" i="1"/>
  <c r="M25" i="1"/>
  <c r="P25" i="1"/>
  <c r="R54" i="1"/>
  <c r="R38" i="1" s="1"/>
  <c r="P38" i="1"/>
  <c r="O38" i="1"/>
  <c r="I516" i="4"/>
  <c r="I515" i="4" s="1"/>
  <c r="I514" i="4" s="1"/>
  <c r="N38" i="1"/>
  <c r="N15" i="1" s="1"/>
  <c r="N14" i="1" s="1"/>
  <c r="K170" i="1"/>
  <c r="K19" i="1" s="1"/>
  <c r="K39" i="1"/>
  <c r="N25" i="1"/>
  <c r="H496" i="4"/>
  <c r="H495" i="4" s="1"/>
  <c r="H488" i="4" s="1"/>
  <c r="H99" i="4"/>
  <c r="I100" i="4"/>
  <c r="J100" i="4" s="1"/>
  <c r="H401" i="4"/>
  <c r="H400" i="4" s="1"/>
  <c r="H399" i="4" s="1"/>
  <c r="I401" i="4"/>
  <c r="I400" i="4" s="1"/>
  <c r="I399" i="4" s="1"/>
  <c r="H570" i="4"/>
  <c r="H567" i="4" s="1"/>
  <c r="N567" i="4" s="1"/>
  <c r="H240" i="4"/>
  <c r="H239" i="4" s="1"/>
  <c r="H238" i="4" s="1"/>
  <c r="H235" i="4" s="1"/>
  <c r="I241" i="4"/>
  <c r="J241" i="4" s="1"/>
  <c r="H339" i="4"/>
  <c r="H338" i="4" s="1"/>
  <c r="H337" i="4" s="1"/>
  <c r="I340" i="4"/>
  <c r="P120" i="1" s="1"/>
  <c r="H213" i="4"/>
  <c r="H212" i="4" s="1"/>
  <c r="H211" i="4" s="1"/>
  <c r="H199" i="4" s="1"/>
  <c r="H104" i="4"/>
  <c r="H103" i="4" s="1"/>
  <c r="I105" i="4"/>
  <c r="J105" i="4" s="1"/>
  <c r="H591" i="4"/>
  <c r="H588" i="4" s="1"/>
  <c r="H509" i="4"/>
  <c r="H508" i="4" s="1"/>
  <c r="H507" i="4" s="1"/>
  <c r="I510" i="4"/>
  <c r="H101" i="4"/>
  <c r="I102" i="4"/>
  <c r="J102" i="4" s="1"/>
  <c r="H395" i="4"/>
  <c r="H394" i="4" s="1"/>
  <c r="H393" i="4" s="1"/>
  <c r="I395" i="4"/>
  <c r="I394" i="4" s="1"/>
  <c r="I393" i="4" s="1"/>
  <c r="H383" i="4"/>
  <c r="H382" i="4" s="1"/>
  <c r="H381" i="4" s="1"/>
  <c r="I384" i="4"/>
  <c r="H185" i="4"/>
  <c r="H574" i="4"/>
  <c r="N574" i="4" s="1"/>
  <c r="G275" i="4"/>
  <c r="G588" i="4"/>
  <c r="G587" i="4" s="1"/>
  <c r="G202" i="4"/>
  <c r="G199" i="4" s="1"/>
  <c r="G597" i="4"/>
  <c r="G596" i="4" s="1"/>
  <c r="G593" i="4" s="1"/>
  <c r="H270" i="4"/>
  <c r="H269" i="4" s="1"/>
  <c r="H266" i="4" s="1"/>
  <c r="G106" i="4"/>
  <c r="G270" i="4"/>
  <c r="G269" i="4" s="1"/>
  <c r="G266" i="4" s="1"/>
  <c r="H374" i="4"/>
  <c r="H373" i="4" s="1"/>
  <c r="H13" i="4"/>
  <c r="H12" i="4" s="1"/>
  <c r="G259" i="4"/>
  <c r="G258" i="4" s="1"/>
  <c r="G249" i="4" s="1"/>
  <c r="G374" i="4"/>
  <c r="G373" i="4" s="1"/>
  <c r="G304" i="4" s="1"/>
  <c r="G288" i="4"/>
  <c r="H288" i="4"/>
  <c r="H249" i="4"/>
  <c r="H29" i="4"/>
  <c r="H28" i="4" s="1"/>
  <c r="G403" i="4"/>
  <c r="H275" i="4"/>
  <c r="G142" i="4"/>
  <c r="H597" i="4"/>
  <c r="H596" i="4" s="1"/>
  <c r="H593" i="4" s="1"/>
  <c r="G29" i="4"/>
  <c r="G28" i="4" s="1"/>
  <c r="G12" i="4"/>
  <c r="F28" i="4"/>
  <c r="F566" i="4"/>
  <c r="G566" i="4"/>
  <c r="K25" i="1"/>
  <c r="M171" i="1"/>
  <c r="L75" i="1"/>
  <c r="F500" i="4"/>
  <c r="F343" i="4"/>
  <c r="F123" i="4"/>
  <c r="M174" i="1"/>
  <c r="M98" i="1"/>
  <c r="F12" i="4"/>
  <c r="F488" i="4"/>
  <c r="F252" i="4"/>
  <c r="F406" i="4"/>
  <c r="F587" i="4"/>
  <c r="F476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E499" i="3"/>
  <c r="E8" i="3" s="1"/>
  <c r="F208" i="3"/>
  <c r="I208" i="3" s="1"/>
  <c r="I210" i="3"/>
  <c r="F178" i="3"/>
  <c r="I194" i="3"/>
  <c r="I10" i="3"/>
  <c r="G499" i="3"/>
  <c r="K75" i="1"/>
  <c r="F199" i="4"/>
  <c r="F336" i="3"/>
  <c r="I336" i="3" s="1"/>
  <c r="I414" i="3"/>
  <c r="H456" i="4" l="1"/>
  <c r="N454" i="4" s="1"/>
  <c r="N457" i="4"/>
  <c r="H448" i="4"/>
  <c r="N449" i="4"/>
  <c r="H441" i="4"/>
  <c r="N442" i="4"/>
  <c r="H245" i="4"/>
  <c r="N246" i="4"/>
  <c r="O155" i="1"/>
  <c r="U155" i="1" s="1"/>
  <c r="U156" i="1"/>
  <c r="O15" i="1"/>
  <c r="U38" i="1"/>
  <c r="H587" i="4"/>
  <c r="N585" i="4" s="1"/>
  <c r="N588" i="4"/>
  <c r="P15" i="1"/>
  <c r="P14" i="1" s="1"/>
  <c r="N174" i="1"/>
  <c r="N170" i="1" s="1"/>
  <c r="N19" i="1" s="1"/>
  <c r="J510" i="4"/>
  <c r="Q178" i="1" s="1"/>
  <c r="R178" i="1" s="1"/>
  <c r="R175" i="1" s="1"/>
  <c r="P175" i="1"/>
  <c r="O174" i="1"/>
  <c r="I9" i="4"/>
  <c r="I591" i="4"/>
  <c r="I588" i="4" s="1"/>
  <c r="I587" i="4" s="1"/>
  <c r="N106" i="1"/>
  <c r="N97" i="1" s="1"/>
  <c r="N18" i="1" s="1"/>
  <c r="N17" i="1" s="1"/>
  <c r="I570" i="4"/>
  <c r="I567" i="4" s="1"/>
  <c r="I566" i="4" s="1"/>
  <c r="M132" i="4"/>
  <c r="L516" i="4"/>
  <c r="L515" i="4" s="1"/>
  <c r="L514" i="4" s="1"/>
  <c r="M516" i="4"/>
  <c r="M515" i="4" s="1"/>
  <c r="M514" i="4" s="1"/>
  <c r="L204" i="4"/>
  <c r="L203" i="4" s="1"/>
  <c r="L202" i="4" s="1"/>
  <c r="M205" i="4"/>
  <c r="O106" i="1"/>
  <c r="H98" i="4"/>
  <c r="H97" i="4" s="1"/>
  <c r="H94" i="4" s="1"/>
  <c r="H304" i="4"/>
  <c r="K334" i="4"/>
  <c r="J333" i="4"/>
  <c r="J240" i="4"/>
  <c r="K241" i="4"/>
  <c r="L241" i="4" s="1"/>
  <c r="Q149" i="1"/>
  <c r="N241" i="4"/>
  <c r="K204" i="4"/>
  <c r="K203" i="4" s="1"/>
  <c r="K202" i="4" s="1"/>
  <c r="J515" i="4"/>
  <c r="I339" i="4"/>
  <c r="I338" i="4" s="1"/>
  <c r="I337" i="4" s="1"/>
  <c r="J340" i="4"/>
  <c r="Q120" i="1" s="1"/>
  <c r="K100" i="4"/>
  <c r="L100" i="4" s="1"/>
  <c r="Q126" i="1"/>
  <c r="R126" i="1" s="1"/>
  <c r="J99" i="4"/>
  <c r="P188" i="1"/>
  <c r="P185" i="1" s="1"/>
  <c r="J214" i="4"/>
  <c r="K105" i="4"/>
  <c r="L105" i="4" s="1"/>
  <c r="J104" i="4"/>
  <c r="J103" i="4" s="1"/>
  <c r="Q157" i="1"/>
  <c r="R157" i="1" s="1"/>
  <c r="R156" i="1" s="1"/>
  <c r="R155" i="1" s="1"/>
  <c r="P191" i="1"/>
  <c r="P190" i="1" s="1"/>
  <c r="P189" i="1" s="1"/>
  <c r="J497" i="4"/>
  <c r="Q191" i="1" s="1"/>
  <c r="I383" i="4"/>
  <c r="I382" i="4" s="1"/>
  <c r="I381" i="4" s="1"/>
  <c r="J384" i="4"/>
  <c r="K102" i="4"/>
  <c r="L102" i="4" s="1"/>
  <c r="Q130" i="1"/>
  <c r="R130" i="1" s="1"/>
  <c r="R129" i="1" s="1"/>
  <c r="J101" i="4"/>
  <c r="J203" i="4"/>
  <c r="K516" i="4"/>
  <c r="K515" i="4" s="1"/>
  <c r="K514" i="4" s="1"/>
  <c r="K510" i="4"/>
  <c r="L510" i="4" s="1"/>
  <c r="S178" i="1" s="1"/>
  <c r="I104" i="4"/>
  <c r="I103" i="4" s="1"/>
  <c r="P157" i="1"/>
  <c r="P156" i="1" s="1"/>
  <c r="P155" i="1" s="1"/>
  <c r="I99" i="4"/>
  <c r="P126" i="1"/>
  <c r="I101" i="4"/>
  <c r="P130" i="1"/>
  <c r="P129" i="1" s="1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I509" i="4"/>
  <c r="I508" i="4" s="1"/>
  <c r="I507" i="4" s="1"/>
  <c r="J38" i="1"/>
  <c r="J15" i="1" s="1"/>
  <c r="J20" i="1" s="1"/>
  <c r="J30" i="1" s="1"/>
  <c r="H566" i="4"/>
  <c r="G563" i="4"/>
  <c r="H9" i="4"/>
  <c r="G9" i="4"/>
  <c r="F9" i="4"/>
  <c r="F304" i="4"/>
  <c r="M170" i="1"/>
  <c r="F120" i="4"/>
  <c r="F445" i="4"/>
  <c r="F403" i="4"/>
  <c r="F249" i="4"/>
  <c r="F563" i="4"/>
  <c r="M97" i="1"/>
  <c r="M18" i="1" s="1"/>
  <c r="L58" i="1"/>
  <c r="K97" i="1"/>
  <c r="K18" i="1" s="1"/>
  <c r="F176" i="3"/>
  <c r="I178" i="3"/>
  <c r="M15" i="1"/>
  <c r="G8" i="3"/>
  <c r="J499" i="3"/>
  <c r="K38" i="1"/>
  <c r="N446" i="4" l="1"/>
  <c r="H445" i="4"/>
  <c r="N445" i="4" s="1"/>
  <c r="O170" i="1"/>
  <c r="U174" i="1"/>
  <c r="N439" i="4"/>
  <c r="H403" i="4"/>
  <c r="N403" i="4" s="1"/>
  <c r="H242" i="4"/>
  <c r="N242" i="4" s="1"/>
  <c r="N245" i="4"/>
  <c r="O14" i="1"/>
  <c r="U14" i="1" s="1"/>
  <c r="U15" i="1"/>
  <c r="O97" i="1"/>
  <c r="O18" i="1" s="1"/>
  <c r="U106" i="1"/>
  <c r="H563" i="4"/>
  <c r="N564" i="4"/>
  <c r="J509" i="4"/>
  <c r="N20" i="1"/>
  <c r="N30" i="1" s="1"/>
  <c r="I563" i="4"/>
  <c r="L509" i="4"/>
  <c r="L508" i="4" s="1"/>
  <c r="L507" i="4" s="1"/>
  <c r="M510" i="4"/>
  <c r="M509" i="4" s="1"/>
  <c r="M508" i="4" s="1"/>
  <c r="M507" i="4" s="1"/>
  <c r="L101" i="4"/>
  <c r="M102" i="4"/>
  <c r="M101" i="4" s="1"/>
  <c r="S130" i="1"/>
  <c r="L240" i="4"/>
  <c r="L239" i="4" s="1"/>
  <c r="L238" i="4" s="1"/>
  <c r="L235" i="4" s="1"/>
  <c r="M241" i="4"/>
  <c r="M240" i="4" s="1"/>
  <c r="M239" i="4" s="1"/>
  <c r="M238" i="4" s="1"/>
  <c r="M235" i="4" s="1"/>
  <c r="S149" i="1"/>
  <c r="G609" i="4"/>
  <c r="G8" i="4" s="1"/>
  <c r="G7" i="4" s="1"/>
  <c r="M204" i="4"/>
  <c r="L99" i="4"/>
  <c r="M100" i="4"/>
  <c r="M99" i="4" s="1"/>
  <c r="S126" i="1"/>
  <c r="T126" i="1" s="1"/>
  <c r="L333" i="4"/>
  <c r="L332" i="4" s="1"/>
  <c r="L331" i="4" s="1"/>
  <c r="M333" i="4"/>
  <c r="M332" i="4" s="1"/>
  <c r="M331" i="4" s="1"/>
  <c r="L104" i="4"/>
  <c r="L103" i="4" s="1"/>
  <c r="S157" i="1"/>
  <c r="M105" i="4"/>
  <c r="M104" i="4" s="1"/>
  <c r="M103" i="4" s="1"/>
  <c r="M131" i="4"/>
  <c r="P118" i="1"/>
  <c r="P106" i="1" s="1"/>
  <c r="P97" i="1" s="1"/>
  <c r="P18" i="1" s="1"/>
  <c r="I304" i="4"/>
  <c r="Q148" i="1"/>
  <c r="R149" i="1"/>
  <c r="R148" i="1" s="1"/>
  <c r="R147" i="1" s="1"/>
  <c r="J202" i="4"/>
  <c r="J383" i="4"/>
  <c r="J382" i="4" s="1"/>
  <c r="J381" i="4" s="1"/>
  <c r="K384" i="4"/>
  <c r="L384" i="4" s="1"/>
  <c r="K99" i="4"/>
  <c r="J514" i="4"/>
  <c r="J339" i="4"/>
  <c r="K340" i="4"/>
  <c r="L340" i="4" s="1"/>
  <c r="S120" i="1" s="1"/>
  <c r="N340" i="4"/>
  <c r="K240" i="4"/>
  <c r="K239" i="4" s="1"/>
  <c r="K238" i="4" s="1"/>
  <c r="K235" i="4" s="1"/>
  <c r="K509" i="4"/>
  <c r="K508" i="4" s="1"/>
  <c r="K507" i="4" s="1"/>
  <c r="Q129" i="1"/>
  <c r="J496" i="4"/>
  <c r="K497" i="4"/>
  <c r="L497" i="4" s="1"/>
  <c r="S191" i="1" s="1"/>
  <c r="K104" i="4"/>
  <c r="K103" i="4" s="1"/>
  <c r="J98" i="4"/>
  <c r="J97" i="4" s="1"/>
  <c r="J94" i="4" s="1"/>
  <c r="J239" i="4"/>
  <c r="N240" i="4"/>
  <c r="Q156" i="1"/>
  <c r="J332" i="4"/>
  <c r="P174" i="1"/>
  <c r="P170" i="1" s="1"/>
  <c r="P19" i="1" s="1"/>
  <c r="I98" i="4"/>
  <c r="I97" i="4" s="1"/>
  <c r="I94" i="4" s="1"/>
  <c r="K101" i="4"/>
  <c r="K214" i="4"/>
  <c r="L214" i="4" s="1"/>
  <c r="Q188" i="1"/>
  <c r="J213" i="4"/>
  <c r="J212" i="4" s="1"/>
  <c r="J211" i="4" s="1"/>
  <c r="K333" i="4"/>
  <c r="K332" i="4" s="1"/>
  <c r="K331" i="4" s="1"/>
  <c r="Q175" i="1"/>
  <c r="J508" i="4"/>
  <c r="H609" i="4"/>
  <c r="M19" i="1"/>
  <c r="F609" i="4"/>
  <c r="F8" i="4" s="1"/>
  <c r="F7" i="4" s="1"/>
  <c r="O241" i="4"/>
  <c r="L54" i="1"/>
  <c r="J8" i="3"/>
  <c r="K15" i="1"/>
  <c r="M14" i="1"/>
  <c r="I176" i="3"/>
  <c r="F499" i="3"/>
  <c r="U97" i="1" l="1"/>
  <c r="O19" i="1"/>
  <c r="U19" i="1" s="1"/>
  <c r="U170" i="1"/>
  <c r="U18" i="1"/>
  <c r="O20" i="1"/>
  <c r="O30" i="1" s="1"/>
  <c r="H8" i="4"/>
  <c r="H7" i="4" s="1"/>
  <c r="N609" i="4"/>
  <c r="M98" i="4"/>
  <c r="M97" i="4" s="1"/>
  <c r="M94" i="4" s="1"/>
  <c r="L98" i="4"/>
  <c r="L97" i="4" s="1"/>
  <c r="L94" i="4" s="1"/>
  <c r="T157" i="1"/>
  <c r="T156" i="1" s="1"/>
  <c r="T155" i="1" s="1"/>
  <c r="S156" i="1"/>
  <c r="S155" i="1" s="1"/>
  <c r="L213" i="4"/>
  <c r="L212" i="4" s="1"/>
  <c r="L211" i="4" s="1"/>
  <c r="L199" i="4" s="1"/>
  <c r="M214" i="4"/>
  <c r="M213" i="4" s="1"/>
  <c r="M212" i="4" s="1"/>
  <c r="M211" i="4" s="1"/>
  <c r="S188" i="1"/>
  <c r="M203" i="4"/>
  <c r="M130" i="4"/>
  <c r="S129" i="1"/>
  <c r="T130" i="1"/>
  <c r="T129" i="1" s="1"/>
  <c r="L339" i="4"/>
  <c r="L338" i="4" s="1"/>
  <c r="L337" i="4" s="1"/>
  <c r="M340" i="4"/>
  <c r="M339" i="4" s="1"/>
  <c r="M338" i="4" s="1"/>
  <c r="M337" i="4" s="1"/>
  <c r="L496" i="4"/>
  <c r="L495" i="4" s="1"/>
  <c r="L488" i="4" s="1"/>
  <c r="M497" i="4"/>
  <c r="M496" i="4" s="1"/>
  <c r="M495" i="4" s="1"/>
  <c r="M488" i="4" s="1"/>
  <c r="M445" i="4" s="1"/>
  <c r="L383" i="4"/>
  <c r="L382" i="4" s="1"/>
  <c r="L381" i="4" s="1"/>
  <c r="M384" i="4"/>
  <c r="M383" i="4" s="1"/>
  <c r="M382" i="4" s="1"/>
  <c r="M381" i="4" s="1"/>
  <c r="T178" i="1"/>
  <c r="T175" i="1" s="1"/>
  <c r="S175" i="1"/>
  <c r="I609" i="4"/>
  <c r="I8" i="4" s="1"/>
  <c r="I7" i="4" s="1"/>
  <c r="Q147" i="1"/>
  <c r="O240" i="4"/>
  <c r="T149" i="1"/>
  <c r="T148" i="1" s="1"/>
  <c r="T147" i="1" s="1"/>
  <c r="S148" i="1"/>
  <c r="S147" i="1" s="1"/>
  <c r="P20" i="1"/>
  <c r="P30" i="1" s="1"/>
  <c r="Q185" i="1"/>
  <c r="R188" i="1"/>
  <c r="R185" i="1" s="1"/>
  <c r="R174" i="1" s="1"/>
  <c r="Q190" i="1"/>
  <c r="Q189" i="1" s="1"/>
  <c r="R191" i="1"/>
  <c r="R190" i="1" s="1"/>
  <c r="R189" i="1" s="1"/>
  <c r="R120" i="1"/>
  <c r="R118" i="1" s="1"/>
  <c r="R106" i="1" s="1"/>
  <c r="R97" i="1" s="1"/>
  <c r="P17" i="1"/>
  <c r="K98" i="4"/>
  <c r="K97" i="4" s="1"/>
  <c r="K94" i="4" s="1"/>
  <c r="K339" i="4"/>
  <c r="K338" i="4" s="1"/>
  <c r="K337" i="4" s="1"/>
  <c r="J338" i="4"/>
  <c r="N339" i="4"/>
  <c r="Q155" i="1"/>
  <c r="J238" i="4"/>
  <c r="N239" i="4"/>
  <c r="O239" i="4"/>
  <c r="J495" i="4"/>
  <c r="K213" i="4"/>
  <c r="K212" i="4" s="1"/>
  <c r="K211" i="4" s="1"/>
  <c r="K199" i="4" s="1"/>
  <c r="Q118" i="1"/>
  <c r="M20" i="1"/>
  <c r="M30" i="1" s="1"/>
  <c r="M17" i="1"/>
  <c r="J331" i="4"/>
  <c r="K496" i="4"/>
  <c r="K495" i="4" s="1"/>
  <c r="K488" i="4" s="1"/>
  <c r="K383" i="4"/>
  <c r="K382" i="4" s="1"/>
  <c r="K381" i="4" s="1"/>
  <c r="J199" i="4"/>
  <c r="J507" i="4"/>
  <c r="L38" i="1"/>
  <c r="F8" i="3"/>
  <c r="I8" i="3" s="1"/>
  <c r="I499" i="3"/>
  <c r="K20" i="1"/>
  <c r="O17" i="1" l="1"/>
  <c r="U17" i="1" s="1"/>
  <c r="U20" i="1"/>
  <c r="M304" i="4"/>
  <c r="M127" i="4"/>
  <c r="Q174" i="1"/>
  <c r="Q170" i="1" s="1"/>
  <c r="T120" i="1"/>
  <c r="T118" i="1" s="1"/>
  <c r="T106" i="1" s="1"/>
  <c r="T97" i="1" s="1"/>
  <c r="S118" i="1"/>
  <c r="S106" i="1" s="1"/>
  <c r="S97" i="1" s="1"/>
  <c r="S18" i="1" s="1"/>
  <c r="T18" i="1" s="1"/>
  <c r="S190" i="1"/>
  <c r="S189" i="1" s="1"/>
  <c r="T191" i="1"/>
  <c r="T190" i="1" s="1"/>
  <c r="T189" i="1" s="1"/>
  <c r="L304" i="4"/>
  <c r="L609" i="4" s="1"/>
  <c r="L8" i="4" s="1"/>
  <c r="L7" i="4" s="1"/>
  <c r="M202" i="4"/>
  <c r="T188" i="1"/>
  <c r="T185" i="1" s="1"/>
  <c r="T174" i="1" s="1"/>
  <c r="S185" i="1"/>
  <c r="S174" i="1" s="1"/>
  <c r="R170" i="1"/>
  <c r="K304" i="4"/>
  <c r="K609" i="4" s="1"/>
  <c r="K8" i="4" s="1"/>
  <c r="K7" i="4" s="1"/>
  <c r="J235" i="4"/>
  <c r="O236" i="4"/>
  <c r="N236" i="4"/>
  <c r="J337" i="4"/>
  <c r="N335" i="4" s="1"/>
  <c r="N338" i="4"/>
  <c r="Q106" i="1"/>
  <c r="J488" i="4"/>
  <c r="L15" i="1"/>
  <c r="K30" i="1"/>
  <c r="S170" i="1" l="1"/>
  <c r="S19" i="1" s="1"/>
  <c r="T170" i="1"/>
  <c r="M199" i="4"/>
  <c r="J304" i="4"/>
  <c r="Q97" i="1"/>
  <c r="N235" i="4"/>
  <c r="O235" i="4"/>
  <c r="Q19" i="1"/>
  <c r="R19" i="1" s="1"/>
  <c r="L20" i="1"/>
  <c r="S20" i="1" l="1"/>
  <c r="S30" i="1" s="1"/>
  <c r="T19" i="1"/>
  <c r="T17" i="1" s="1"/>
  <c r="S17" i="1"/>
  <c r="J609" i="4"/>
  <c r="M609" i="4"/>
  <c r="M8" i="4" s="1"/>
  <c r="M7" i="4" s="1"/>
  <c r="Q18" i="1"/>
  <c r="R18" i="1" s="1"/>
  <c r="R20" i="1" s="1"/>
  <c r="R30" i="1" s="1"/>
  <c r="L30" i="1"/>
  <c r="R17" i="1" l="1"/>
  <c r="T20" i="1"/>
  <c r="T30" i="1" s="1"/>
  <c r="O609" i="4"/>
  <c r="J8" i="4"/>
  <c r="O8" i="4" s="1"/>
  <c r="Q20" i="1"/>
  <c r="Q17" i="1"/>
  <c r="Q30" i="1" l="1"/>
  <c r="J7" i="4"/>
  <c r="O7" i="4" s="1"/>
  <c r="N8" i="4"/>
  <c r="N7" i="4" l="1"/>
</calcChain>
</file>

<file path=xl/sharedStrings.xml><?xml version="1.0" encoding="utf-8"?>
<sst xmlns="http://schemas.openxmlformats.org/spreadsheetml/2006/main" count="1957" uniqueCount="709">
  <si>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</si>
  <si>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</si>
  <si>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</si>
  <si>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</si>
  <si>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</si>
  <si>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</si>
  <si>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</si>
  <si>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</si>
  <si>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</si>
  <si>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</si>
  <si>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</si>
  <si>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</si>
  <si>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</si>
  <si>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</si>
  <si>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</si>
  <si>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</si>
  <si>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</si>
  <si>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</si>
  <si>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</si>
  <si>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</si>
  <si>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</si>
  <si>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</si>
  <si>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</si>
  <si>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</si>
  <si>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</si>
  <si>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</si>
  <si>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</si>
  <si>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</si>
  <si>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</si>
  <si>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</si>
  <si>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</si>
  <si>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</si>
  <si>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</si>
  <si>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</si>
  <si>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</si>
  <si>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</si>
  <si>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</si>
  <si>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</si>
  <si>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</si>
  <si>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</si>
  <si>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</si>
  <si>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</si>
  <si>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</si>
  <si>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</si>
  <si>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</si>
  <si>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</si>
  <si>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</si>
  <si>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</si>
  <si>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</si>
  <si>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</si>
  <si>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</si>
  <si>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</si>
  <si>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</si>
  <si>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</si>
  <si>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</si>
  <si>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</si>
  <si>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</si>
  <si>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</si>
  <si>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</si>
  <si>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</si>
  <si>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</si>
  <si>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</si>
  <si>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</si>
  <si>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</si>
  <si>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</si>
  <si>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</si>
  <si>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</si>
  <si>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</si>
  <si>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</si>
  <si>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</si>
  <si>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</si>
  <si>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</si>
  <si>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</si>
  <si>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</si>
  <si>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</si>
  <si>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</si>
  <si>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</si>
  <si>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</si>
  <si>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</si>
  <si>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</si>
  <si>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</si>
  <si>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</si>
  <si>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</si>
  <si>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</si>
  <si>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</si>
  <si>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</si>
  <si>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</si>
  <si>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</si>
  <si>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</si>
  <si>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</si>
  <si>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</si>
  <si>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</si>
  <si>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</si>
  <si>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</si>
  <si>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</si>
  <si>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</si>
  <si>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</si>
  <si>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</si>
  <si>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</si>
  <si>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</si>
  <si>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</si>
  <si>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</si>
  <si>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</si>
  <si>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</si>
  <si>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</si>
  <si>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</si>
  <si>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</si>
  <si>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</si>
  <si>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</si>
  <si>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</si>
  <si>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</si>
  <si>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</si>
  <si>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</si>
  <si>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</si>
  <si>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</si>
  <si>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</si>
  <si>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</si>
  <si>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</si>
  <si>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</si>
  <si>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</si>
  <si>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</si>
  <si>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</si>
  <si>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</si>
  <si>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</si>
  <si>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</si>
  <si>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</si>
  <si>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</si>
  <si>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</si>
  <si>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</si>
  <si>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</si>
  <si>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</si>
  <si>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</si>
  <si>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</si>
  <si>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</si>
  <si>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</si>
  <si>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</si>
  <si>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</si>
  <si>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</si>
  <si>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</si>
  <si>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</si>
  <si>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</si>
  <si>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</si>
  <si>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</si>
  <si>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</si>
  <si>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</si>
  <si>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</si>
  <si>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</si>
  <si>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</si>
  <si>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</si>
  <si>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</si>
  <si>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</si>
  <si>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</si>
  <si>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</si>
  <si>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</si>
  <si>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</si>
  <si>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</si>
  <si>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</si>
  <si>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</si>
  <si>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</si>
  <si>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</si>
  <si>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</si>
  <si>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</si>
  <si>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</si>
  <si>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</si>
  <si>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</si>
  <si>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</si>
  <si>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</si>
  <si>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</si>
  <si>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</si>
  <si>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</si>
  <si>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</si>
  <si>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</si>
  <si>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</si>
  <si>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</si>
  <si>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</si>
  <si>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</si>
  <si>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</si>
  <si>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</si>
  <si>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</si>
  <si>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</si>
  <si>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</si>
  <si>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</si>
  <si>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</si>
  <si>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</si>
  <si>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</si>
  <si>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</si>
  <si>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</si>
  <si>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</si>
  <si>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</si>
  <si>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</si>
  <si>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</si>
  <si>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</si>
  <si>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</si>
  <si>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</si>
  <si>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</si>
  <si>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</si>
  <si>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</si>
  <si>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</si>
  <si>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</si>
  <si>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</si>
  <si>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</si>
  <si>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</si>
  <si>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</si>
  <si>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</si>
  <si>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</si>
  <si>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</si>
  <si>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</si>
  <si>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</si>
  <si>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</si>
  <si>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</si>
  <si>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</si>
  <si>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</si>
  <si>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</si>
  <si>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</si>
  <si>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</si>
  <si>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</si>
  <si>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</si>
  <si>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</si>
  <si>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</si>
  <si>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</si>
  <si>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</si>
  <si>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</si>
  <si>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</si>
  <si>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</si>
  <si>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</si>
  <si>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</si>
  <si>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</si>
  <si>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</si>
  <si>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</si>
  <si>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</si>
  <si>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</si>
  <si>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</si>
  <si>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</si>
  <si>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</si>
  <si>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</si>
  <si>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</si>
  <si>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</si>
  <si>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</si>
  <si>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</si>
  <si>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</si>
  <si>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</si>
  <si>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</si>
  <si>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</si>
  <si>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</si>
  <si>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</si>
  <si>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</si>
  <si>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</si>
  <si>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</si>
  <si>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</si>
  <si>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</si>
  <si>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</si>
  <si>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</si>
  <si>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</si>
  <si>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</si>
  <si>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</si>
  <si>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</si>
  <si>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</si>
  <si>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</si>
  <si>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</si>
  <si>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</si>
  <si>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</si>
  <si>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</si>
  <si>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</si>
  <si>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</si>
  <si>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</si>
  <si>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</si>
  <si>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</si>
  <si>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</si>
  <si>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</si>
  <si>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</si>
  <si>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</si>
  <si>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</si>
  <si>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</si>
  <si>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</si>
  <si>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</si>
  <si>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</si>
  <si>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</si>
  <si>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</si>
  <si>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</si>
  <si>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</si>
  <si>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</si>
  <si>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</si>
  <si>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</si>
  <si>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</si>
  <si>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</si>
  <si>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</si>
  <si>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</si>
  <si>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</si>
  <si>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</si>
  <si>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</si>
  <si>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</si>
  <si>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</si>
  <si>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</si>
  <si>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</si>
  <si>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</si>
  <si>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</si>
  <si>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</si>
  <si>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</si>
  <si>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</si>
  <si>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</si>
  <si>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</si>
  <si>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</si>
  <si>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</si>
  <si>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</si>
  <si>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</si>
  <si>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</si>
  <si>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</si>
  <si>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</si>
  <si>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</si>
  <si>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</si>
  <si>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</si>
  <si>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</si>
  <si>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</si>
  <si>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</si>
  <si>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</si>
  <si>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</si>
  <si>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</si>
  <si>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</si>
  <si>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</si>
  <si>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</si>
  <si>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</si>
  <si>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</si>
  <si>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</si>
  <si>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</si>
  <si>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</si>
  <si>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</si>
  <si>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</si>
  <si>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</si>
  <si>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</si>
  <si>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</si>
  <si>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</si>
  <si>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</si>
  <si>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</si>
  <si>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</si>
  <si>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</si>
  <si>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</si>
  <si>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</si>
  <si>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</si>
  <si>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</si>
  <si>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</si>
  <si>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</si>
  <si>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</si>
  <si>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</si>
  <si>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</si>
  <si>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</si>
  <si>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</si>
  <si>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</si>
  <si>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</si>
  <si>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</si>
  <si>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</si>
  <si>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</si>
  <si>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</si>
  <si>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</si>
  <si>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</si>
  <si>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</si>
  <si>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</si>
  <si>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</si>
  <si>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</si>
  <si>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</si>
  <si>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</si>
  <si>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</si>
  <si>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</si>
  <si>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</si>
  <si>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</si>
  <si>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</si>
  <si>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</si>
  <si>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</si>
  <si>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</si>
  <si>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</si>
  <si>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</si>
  <si>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</si>
  <si>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</si>
  <si>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</si>
  <si>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</si>
  <si>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</si>
  <si>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</si>
  <si>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</si>
  <si>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</si>
  <si>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</si>
  <si>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</si>
  <si>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</si>
  <si>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</si>
  <si>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</si>
  <si>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</si>
  <si>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</si>
  <si>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</si>
  <si>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</si>
  <si>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</si>
  <si>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</si>
  <si>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</si>
  <si>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</si>
  <si>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</si>
  <si>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</si>
  <si>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</si>
  <si>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</si>
  <si>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</si>
  <si>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</si>
  <si>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</si>
  <si>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</si>
  <si>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</si>
  <si>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</si>
  <si>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</si>
  <si>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</si>
  <si>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</si>
  <si>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</si>
  <si>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</si>
  <si>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</si>
  <si>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</si>
  <si>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</si>
  <si>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</si>
  <si>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</si>
  <si>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</si>
  <si>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</si>
  <si>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</si>
  <si>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</si>
  <si>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</si>
  <si>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</si>
  <si>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</si>
  <si>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</si>
  <si>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</si>
  <si>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</si>
  <si>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</si>
  <si>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</si>
  <si>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</si>
  <si>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</si>
  <si>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</si>
  <si>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</si>
  <si>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</si>
  <si>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</si>
  <si>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</si>
  <si>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</si>
  <si>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</si>
  <si>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</si>
  <si>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</si>
  <si>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</si>
  <si>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</si>
  <si>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</si>
  <si>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</si>
  <si>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</si>
  <si>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</si>
  <si>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</si>
  <si>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</si>
  <si>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</si>
  <si>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</si>
  <si>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</si>
  <si>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</si>
  <si>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</si>
  <si>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</si>
  <si>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</si>
  <si>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</si>
  <si>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</si>
  <si>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</si>
  <si>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</si>
  <si>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</si>
  <si>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</si>
  <si>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</si>
  <si>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</si>
  <si>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</si>
  <si>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</si>
  <si>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</si>
  <si>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</si>
  <si>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</si>
  <si>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</si>
  <si>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</si>
  <si>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</si>
  <si>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</si>
  <si>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</si>
  <si>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</si>
  <si>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</si>
  <si>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</si>
  <si>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</si>
  <si>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</si>
  <si>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</si>
  <si>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</si>
  <si>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</si>
  <si>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</si>
  <si>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</si>
  <si>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</si>
  <si>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</si>
  <si>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</si>
  <si>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</si>
  <si>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</si>
  <si>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</si>
  <si>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</si>
  <si>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</si>
  <si>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</si>
  <si>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</si>
  <si>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</si>
  <si>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</si>
  <si>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</si>
  <si>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</si>
  <si>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</si>
  <si>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</si>
  <si>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</si>
  <si>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</si>
  <si>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</si>
  <si>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</si>
  <si>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</si>
  <si>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</si>
  <si>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</si>
  <si>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</si>
  <si>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</si>
  <si>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</si>
  <si>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</si>
  <si>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</si>
  <si>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</si>
  <si>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</si>
  <si>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</si>
  <si>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</si>
  <si>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</si>
  <si>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</si>
  <si>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</si>
  <si>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</si>
  <si>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</si>
  <si>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</si>
  <si>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</si>
  <si>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</si>
  <si>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</si>
  <si>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</si>
  <si>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</si>
  <si>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</si>
  <si>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</si>
  <si>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</si>
  <si>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</si>
  <si>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</si>
  <si>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01: ZAPOŠLJAVANJE ŽENA</t>
  </si>
  <si>
    <t>AKTIVNOST 02: OBRAZOVANJE I OSPOSOBLJAVANJE ŽENA</t>
  </si>
  <si>
    <t>AKTIVNOST 03: PROMIDŽBA I VIDLJIVOST PROGRAMA</t>
  </si>
  <si>
    <t>Prihodi od zakupa zemljišta u vl. općine</t>
  </si>
  <si>
    <t>Ostali nespomenuti građ. objekti - parkiralište u D. Vrbi kod igrališta</t>
  </si>
  <si>
    <t>PROJEKT 04: UREĐENJE JAVNIH POVRŠINA, DJ.IGRALIŠTA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</si>
  <si>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</si>
  <si>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</si>
  <si>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</si>
  <si>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</si>
  <si>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</si>
  <si>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11: IZGRADNJA BICIKLISTIČKE STAZE DONJA VRBA - SLAVONSKI BROD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</si>
  <si>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</si>
  <si>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</si>
  <si>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</si>
  <si>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</si>
  <si>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</si>
  <si>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PROJEKT 06: ZACJEVLJENJE KANALA U ULICI VRB.ŽRTAVA, G.VRBA (SJEVERNA STRANA)</t>
  </si>
  <si>
    <t>T001011812</t>
  </si>
  <si>
    <t>AKTIVNOST 12: SANACIJA KOLNIKA U DOMOBRANSKOJ ULICI U DONJOJ VRBI</t>
  </si>
  <si>
    <t>PROJEKT 12: UREĐENJE SPORTSKOREKREACIJSKOG ZEMLJIŠTA JUŽNO OD SJEV.GOSP.ZONE U G.VRBI</t>
  </si>
  <si>
    <t>S PROJEKCIJAMA ZA 2024. I 2025. GODINU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</si>
  <si>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</si>
  <si>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</si>
  <si>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</si>
  <si>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</si>
  <si>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</si>
  <si>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</si>
  <si>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</si>
  <si>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</si>
  <si>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</si>
  <si>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</si>
  <si>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</si>
  <si>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</si>
  <si>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</si>
  <si>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</si>
  <si>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</si>
  <si>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</si>
  <si>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</si>
  <si>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</si>
  <si>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</si>
  <si>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</si>
  <si>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</si>
  <si>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</si>
  <si>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</si>
  <si>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</si>
  <si>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</si>
  <si>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</si>
  <si>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</si>
  <si>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</si>
  <si>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</si>
  <si>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</si>
  <si>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</si>
  <si>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</si>
  <si>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</si>
  <si>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</si>
  <si>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PROGRAM 19: "ZAŽELI - OPĆINA GORNJA VRBA",                                PROGRAM ZAPOŠLJAVANJA ŽENA</t>
  </si>
  <si>
    <t>PROGRAM 20: JAVNI RADOVI NA PODRUČJU OPĆINE GORNJA VRBA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</si>
  <si>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</si>
  <si>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</si>
  <si>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</si>
  <si>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</si>
  <si>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</si>
  <si>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pomoć i njega u kući (Crveni križ)</t>
  </si>
  <si>
    <t>Naknade u naravi - sufinanciranje priključaka na kanalizaciju</t>
  </si>
  <si>
    <t>2023.      u EUR</t>
  </si>
  <si>
    <t>2023.          u HRK</t>
  </si>
  <si>
    <t>Iznos u kunama dvojno je iskazan u eurima prema fiksnom tečaju konverzije 1 EUR = 7,53450 HRK</t>
  </si>
  <si>
    <t>PROJEKT 08: IZGRADNJA SEMAFORA SA USPORIVAČIMA BRZINE KOD ŠKOLE U GORNJOJ VRBI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</si>
  <si>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</si>
  <si>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</si>
  <si>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</si>
  <si>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</si>
  <si>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</si>
  <si>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</si>
  <si>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t>2024.      u EUR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</si>
  <si>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EUR)</t>
    </r>
  </si>
  <si>
    <r>
      <t xml:space="preserve">PROJEKCIJA        ZA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(u EUR)</t>
    </r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</si>
  <si>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</si>
  <si>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</si>
  <si>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u EUR</t>
  </si>
  <si>
    <t>2025.          u HRK</t>
  </si>
  <si>
    <r>
      <t xml:space="preserve">PROJEKCIJA        ZA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(u EUR)</t>
    </r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</si>
  <si>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</si>
  <si>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2024.         u EUR</t>
  </si>
  <si>
    <t>2025.        u EUR</t>
  </si>
  <si>
    <t>2023.           u EUR</t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</si>
  <si>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</si>
  <si>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</si>
  <si>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</si>
  <si>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</si>
  <si>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</si>
  <si>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</si>
  <si>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</si>
  <si>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</si>
  <si>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</si>
  <si>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</si>
  <si>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</si>
  <si>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</si>
  <si>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t>AKTIVNOST 04: SANACIJA KOLNIKA U DOMOBRANSKOJ UL.</t>
  </si>
  <si>
    <t>PROJEKT 09: IZGRADNJA PARKIRALIŠTA KOD NOG.IGRALIŠTA U DONJOJ VRBI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</si>
  <si>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</si>
  <si>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</si>
  <si>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</si>
  <si>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</si>
  <si>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</si>
  <si>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</si>
  <si>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</si>
  <si>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</si>
  <si>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</si>
  <si>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</si>
  <si>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</si>
  <si>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</si>
  <si>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</si>
  <si>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</si>
  <si>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</si>
  <si>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</si>
  <si>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</si>
  <si>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</si>
  <si>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</si>
  <si>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</si>
  <si>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</si>
  <si>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Postavljanje solarnih panela</t>
  </si>
  <si>
    <t>8 - Namjenski primici od zaduživanja</t>
  </si>
  <si>
    <t>PROJEKT 13: IZGRADNJA NOGOSTUPA U ULICI ZVONKA ŽULJEVIĆA, DONJA VRBA</t>
  </si>
  <si>
    <t xml:space="preserve">PROJEKT 03: MODERNIZACIJA NOGOSTUPA 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</si>
  <si>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</si>
  <si>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</si>
  <si>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</si>
  <si>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</si>
  <si>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</si>
  <si>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</si>
  <si>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</si>
  <si>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</si>
  <si>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</si>
  <si>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</si>
  <si>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11: SANACIJA KOLNIKA U UL.M.GUPCA U GORNJOJ VRBI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</si>
  <si>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</si>
  <si>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</si>
  <si>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</si>
  <si>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</si>
  <si>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</si>
  <si>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</si>
  <si>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</si>
  <si>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</si>
  <si>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</si>
  <si>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</si>
  <si>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</si>
  <si>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</si>
  <si>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</si>
  <si>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</si>
  <si>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</si>
  <si>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</si>
  <si>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</si>
  <si>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</si>
  <si>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K001011706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</si>
  <si>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</si>
  <si>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</si>
  <si>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</si>
  <si>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</si>
  <si>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</si>
  <si>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</si>
  <si>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</si>
  <si>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</si>
  <si>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</si>
  <si>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</si>
  <si>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</si>
  <si>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</si>
  <si>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K001011813</t>
  </si>
  <si>
    <t>T001011901</t>
  </si>
  <si>
    <t>T001011902</t>
  </si>
  <si>
    <t>T001011903</t>
  </si>
  <si>
    <t>T001012001</t>
  </si>
  <si>
    <t>62.1</t>
  </si>
  <si>
    <t>PRORAČUN OPĆINE GORNJA VRBA ZA 2023. GODINU</t>
  </si>
  <si>
    <t>VIŠAK / MANJAK                                                                              + NETO ZADUŽIVANJA/FINANCIRANJA                                                   + RASPOLOŽIVA SREDSTVA IZ PRETHODNIH GODINA</t>
  </si>
  <si>
    <t>1</t>
  </si>
  <si>
    <t>INDEKS 5/4*100</t>
  </si>
  <si>
    <t>INDEKS 6/5*100</t>
  </si>
  <si>
    <t>INDEKS 2/1*100</t>
  </si>
  <si>
    <t>INDEKS 3/2*100</t>
  </si>
  <si>
    <t>AKTIVNOST 02: SUSTAV ZAŠTITE I SPAŠAVANJA - HGSS</t>
  </si>
  <si>
    <t>AKTIVNOST 03: CIVILNA ZAŠTITA - OPREMANJE POSTROJBE</t>
  </si>
  <si>
    <t>AKTIVNOST 04: PRIMJENA ZAKONA O ZAŠTITI    STANOVNIŠTVA I MATERIJALNIH DOBARA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</si>
</sst>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9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.5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4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23" xfId="0" applyNumberFormat="1" applyFont="1" applyBorder="1" applyAlignment="1">
      <alignment horizontal="right"/>
    </xf>
    <xf numFmtId="49" fontId="24" fillId="0" borderId="20" xfId="0" applyNumberFormat="1" applyFont="1" applyBorder="1"/>
    <xf numFmtId="49" fontId="21" fillId="0" borderId="53" xfId="0" applyNumberFormat="1" applyFont="1" applyBorder="1"/>
    <xf numFmtId="165" fontId="21" fillId="0" borderId="54" xfId="0" applyNumberFormat="1" applyFont="1" applyBorder="1" applyAlignment="1">
      <alignment horizontal="right"/>
    </xf>
    <xf numFmtId="0" fontId="21" fillId="0" borderId="53" xfId="0" applyFont="1" applyBorder="1"/>
    <xf numFmtId="165" fontId="21" fillId="0" borderId="55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 wrapText="1"/>
    </xf>
    <xf numFmtId="165" fontId="21" fillId="0" borderId="56" xfId="0" applyNumberFormat="1" applyFont="1" applyBorder="1" applyAlignment="1">
      <alignment horizontal="right"/>
    </xf>
    <xf numFmtId="0" fontId="4" fillId="0" borderId="57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165" fontId="18" fillId="10" borderId="4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62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165" fontId="15" fillId="0" borderId="56" xfId="0" applyNumberFormat="1" applyFont="1" applyBorder="1" applyAlignment="1">
      <alignment horizontal="right"/>
    </xf>
    <xf numFmtId="0" fontId="4" fillId="0" borderId="63" xfId="0" applyFont="1" applyBorder="1" applyAlignment="1">
      <alignment horizontal="center" vertical="center" wrapText="1"/>
    </xf>
    <xf numFmtId="0" fontId="21" fillId="0" borderId="64" xfId="0" applyFont="1" applyBorder="1"/>
    <xf numFmtId="0" fontId="21" fillId="0" borderId="65" xfId="0" applyFont="1" applyBorder="1" applyAlignment="1">
      <alignment horizontal="left"/>
    </xf>
    <xf numFmtId="0" fontId="21" fillId="0" borderId="65" xfId="0" applyFont="1" applyBorder="1" applyAlignment="1">
      <alignment wrapText="1"/>
    </xf>
    <xf numFmtId="4" fontId="21" fillId="0" borderId="65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1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5" xfId="0" applyNumberFormat="1" applyFont="1" applyBorder="1" applyAlignment="1">
      <alignment horizontal="right"/>
    </xf>
    <xf numFmtId="165" fontId="21" fillId="0" borderId="66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6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61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7" fillId="12" borderId="1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70" xfId="0" applyNumberFormat="1" applyFont="1" applyFill="1" applyBorder="1" applyAlignment="1">
      <alignment horizontal="center"/>
    </xf>
    <xf numFmtId="49" fontId="7" fillId="12" borderId="6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5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165" fontId="21" fillId="13" borderId="23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165" fontId="21" fillId="13" borderId="54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165" fontId="21" fillId="13" borderId="55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165" fontId="21" fillId="13" borderId="23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left" vertical="center"/>
    </xf>
    <xf numFmtId="0" fontId="21" fillId="13" borderId="19" xfId="0" applyFont="1" applyFill="1" applyBorder="1" applyAlignment="1">
      <alignment vertical="center" wrapText="1"/>
    </xf>
    <xf numFmtId="4" fontId="21" fillId="13" borderId="19" xfId="0" applyNumberFormat="1" applyFont="1" applyFill="1" applyBorder="1" applyAlignment="1">
      <alignment vertical="center"/>
    </xf>
    <xf numFmtId="4" fontId="33" fillId="13" borderId="19" xfId="0" applyNumberFormat="1" applyFont="1" applyFill="1" applyBorder="1" applyAlignment="1">
      <alignment vertical="center"/>
    </xf>
    <xf numFmtId="165" fontId="21" fillId="13" borderId="19" xfId="0" applyNumberFormat="1" applyFont="1" applyFill="1" applyBorder="1" applyAlignment="1">
      <alignment horizontal="right" vertical="center"/>
    </xf>
    <xf numFmtId="165" fontId="21" fillId="13" borderId="55" xfId="0" applyNumberFormat="1" applyFont="1" applyFill="1" applyBorder="1" applyAlignment="1">
      <alignment horizontal="right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165" fontId="18" fillId="10" borderId="44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165" fontId="18" fillId="9" borderId="44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165" fontId="31" fillId="9" borderId="44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165" fontId="18" fillId="13" borderId="4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7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61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75" xfId="0" applyFont="1" applyBorder="1"/>
    <xf numFmtId="49" fontId="7" fillId="0" borderId="4" xfId="0" applyNumberFormat="1" applyFont="1" applyBorder="1"/>
    <xf numFmtId="49" fontId="7" fillId="0" borderId="74" xfId="0" applyNumberFormat="1" applyFont="1" applyBorder="1"/>
    <xf numFmtId="4" fontId="2" fillId="0" borderId="4" xfId="0" applyNumberFormat="1" applyFont="1" applyBorder="1"/>
    <xf numFmtId="4" fontId="2" fillId="0" borderId="75" xfId="0" applyNumberFormat="1" applyFont="1" applyBorder="1"/>
    <xf numFmtId="4" fontId="39" fillId="0" borderId="75" xfId="0" applyNumberFormat="1" applyFont="1" applyBorder="1"/>
    <xf numFmtId="164" fontId="2" fillId="0" borderId="75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4" fontId="15" fillId="13" borderId="52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5" xfId="0" applyNumberFormat="1" applyFont="1" applyBorder="1" applyAlignment="1">
      <alignment horizontal="right" vertical="center"/>
    </xf>
    <xf numFmtId="165" fontId="21" fillId="0" borderId="52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165" fontId="21" fillId="0" borderId="66" xfId="0" applyNumberFormat="1" applyFont="1" applyBorder="1" applyAlignment="1">
      <alignment horizontal="right" vertical="center"/>
    </xf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165" fontId="31" fillId="11" borderId="44" xfId="0" applyNumberFormat="1" applyFont="1" applyFill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164" fontId="7" fillId="0" borderId="24" xfId="0" applyNumberFormat="1" applyFont="1" applyBorder="1"/>
    <xf numFmtId="4" fontId="7" fillId="0" borderId="23" xfId="0" applyNumberFormat="1" applyFont="1" applyBorder="1"/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49" fontId="7" fillId="3" borderId="26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" fontId="11" fillId="3" borderId="16" xfId="0" applyNumberFormat="1" applyFont="1" applyFill="1" applyBorder="1"/>
    <xf numFmtId="4" fontId="48" fillId="3" borderId="16" xfId="0" applyNumberFormat="1" applyFont="1" applyFill="1" applyBorder="1"/>
    <xf numFmtId="164" fontId="27" fillId="3" borderId="25" xfId="0" applyNumberFormat="1" applyFont="1" applyFill="1" applyBorder="1"/>
    <xf numFmtId="164" fontId="27" fillId="3" borderId="24" xfId="0" applyNumberFormat="1" applyFont="1" applyFill="1" applyBorder="1"/>
    <xf numFmtId="0" fontId="7" fillId="12" borderId="16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40" fillId="12" borderId="16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59" xfId="0" applyFont="1" applyFill="1" applyBorder="1" applyAlignment="1">
      <alignment horizontal="center" vertical="center"/>
    </xf>
    <xf numFmtId="49" fontId="7" fillId="12" borderId="26" xfId="0" applyNumberFormat="1" applyFont="1" applyFill="1" applyBorder="1" applyAlignment="1">
      <alignment horizontal="center" vertical="center"/>
    </xf>
    <xf numFmtId="49" fontId="7" fillId="12" borderId="16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7" fillId="10" borderId="31" xfId="0" applyNumberFormat="1" applyFont="1" applyFill="1" applyBorder="1"/>
    <xf numFmtId="4" fontId="34" fillId="10" borderId="31" xfId="0" applyNumberFormat="1" applyFont="1" applyFill="1" applyBorder="1"/>
    <xf numFmtId="165" fontId="18" fillId="10" borderId="31" xfId="0" applyNumberFormat="1" applyFont="1" applyFill="1" applyBorder="1" applyAlignment="1">
      <alignment horizontal="right"/>
    </xf>
    <xf numFmtId="165" fontId="18" fillId="10" borderId="59" xfId="0" applyNumberFormat="1" applyFont="1" applyFill="1" applyBorder="1" applyAlignment="1">
      <alignment horizontal="right"/>
    </xf>
    <xf numFmtId="0" fontId="21" fillId="0" borderId="26" xfId="0" applyFont="1" applyBorder="1"/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/>
    </xf>
    <xf numFmtId="0" fontId="21" fillId="0" borderId="16" xfId="0" applyFont="1" applyBorder="1" applyAlignment="1">
      <alignment wrapText="1"/>
    </xf>
    <xf numFmtId="4" fontId="21" fillId="0" borderId="16" xfId="0" applyNumberFormat="1" applyFont="1" applyBorder="1"/>
    <xf numFmtId="4" fontId="33" fillId="0" borderId="16" xfId="0" applyNumberFormat="1" applyFont="1" applyBorder="1"/>
    <xf numFmtId="165" fontId="21" fillId="0" borderId="16" xfId="0" applyNumberFormat="1" applyFont="1" applyBorder="1" applyAlignment="1">
      <alignment horizontal="right"/>
    </xf>
    <xf numFmtId="165" fontId="21" fillId="0" borderId="24" xfId="0" applyNumberFormat="1" applyFont="1" applyBorder="1" applyAlignment="1">
      <alignment horizontal="right"/>
    </xf>
    <xf numFmtId="0" fontId="16" fillId="0" borderId="0" xfId="0" applyFont="1" applyAlignment="1">
      <alignment horizontal="left" vertical="distributed"/>
    </xf>
    <xf numFmtId="0" fontId="47" fillId="3" borderId="15" xfId="0" applyFont="1" applyFill="1" applyBorder="1" applyAlignment="1">
      <alignment vertical="center" wrapText="1"/>
    </xf>
    <xf numFmtId="0" fontId="47" fillId="3" borderId="16" xfId="0" applyFont="1" applyFill="1" applyBorder="1" applyAlignment="1">
      <alignment vertical="center"/>
    </xf>
    <xf numFmtId="0" fontId="28" fillId="12" borderId="57" xfId="0" applyFont="1" applyFill="1" applyBorder="1" applyAlignment="1">
      <alignment horizontal="center" vertical="center"/>
    </xf>
    <xf numFmtId="0" fontId="28" fillId="12" borderId="67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71" xfId="0" applyFont="1" applyFill="1" applyBorder="1" applyAlignment="1">
      <alignment horizontal="center" vertical="center"/>
    </xf>
    <xf numFmtId="0" fontId="17" fillId="13" borderId="72" xfId="0" applyFont="1" applyFill="1" applyBorder="1" applyAlignment="1">
      <alignment horizontal="center" vertical="center"/>
    </xf>
    <xf numFmtId="0" fontId="17" fillId="13" borderId="73" xfId="0" applyFont="1" applyFill="1" applyBorder="1" applyAlignment="1">
      <alignment horizontal="center" vertical="center"/>
    </xf>
    <xf numFmtId="0" fontId="17" fillId="13" borderId="51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7" fillId="13" borderId="62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9" fillId="13" borderId="71" xfId="0" applyFont="1" applyFill="1" applyBorder="1" applyAlignment="1">
      <alignment horizontal="center" vertical="center" wrapText="1"/>
    </xf>
    <xf numFmtId="0" fontId="9" fillId="13" borderId="72" xfId="0" applyFont="1" applyFill="1" applyBorder="1" applyAlignment="1">
      <alignment horizontal="center" vertical="center" wrapText="1"/>
    </xf>
    <xf numFmtId="0" fontId="9" fillId="13" borderId="73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distributed"/>
    </xf>
    <xf numFmtId="0" fontId="17" fillId="10" borderId="13" xfId="0" applyFont="1" applyFill="1" applyBorder="1" applyAlignment="1">
      <alignment horizontal="center" vertical="distributed"/>
    </xf>
    <xf numFmtId="0" fontId="17" fillId="10" borderId="27" xfId="0" applyFont="1" applyFill="1" applyBorder="1" applyAlignment="1">
      <alignment horizontal="center" vertical="distributed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/>
    </xf>
    <xf numFmtId="165" fontId="21" fillId="0" borderId="52" xfId="0" applyNumberFormat="1" applyFont="1" applyBorder="1" applyAlignment="1">
      <alignment horizontal="right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0" fontId="17" fillId="10" borderId="69" xfId="0" applyFont="1" applyFill="1" applyBorder="1" applyAlignment="1">
      <alignment horizontal="center" wrapText="1"/>
    </xf>
    <xf numFmtId="0" fontId="17" fillId="10" borderId="9" xfId="0" applyFont="1" applyFill="1" applyBorder="1" applyAlignment="1">
      <alignment horizontal="center" wrapText="1"/>
    </xf>
    <xf numFmtId="0" fontId="17" fillId="10" borderId="70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9" fillId="13" borderId="56" xfId="0" applyNumberFormat="1" applyFont="1" applyFill="1" applyBorder="1" applyAlignment="1">
      <alignment horizontal="right"/>
    </xf>
    <xf numFmtId="165" fontId="9" fillId="13" borderId="52" xfId="0" applyNumberFormat="1" applyFont="1" applyFill="1" applyBorder="1" applyAlignment="1">
      <alignment horizontal="right"/>
    </xf>
    <xf numFmtId="165" fontId="21" fillId="0" borderId="68" xfId="0" applyNumberFormat="1" applyFont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0" fontId="21" fillId="13" borderId="23" xfId="0" applyFont="1" applyFill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165" fontId="21" fillId="0" borderId="76" xfId="0" applyNumberFormat="1" applyFont="1" applyBorder="1" applyAlignment="1">
      <alignment horizontal="right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165" fontId="21" fillId="13" borderId="23" xfId="0" applyNumberFormat="1" applyFont="1" applyFill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165" fontId="21" fillId="13" borderId="58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  <xf numFmtId="165" fontId="21" fillId="13" borderId="68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tabSelected="1" view="pageBreakPreview" zoomScale="115" zoomScaleNormal="120" zoomScaleSheetLayoutView="115" workbookViewId="0">
      <selection activeCell="I12" sqref="I12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77734375" style="591" hidden="1" customWidth="1"/>
    <col min="17" max="17" width="9.5546875" style="2" customWidth="1"/>
    <col min="18" max="18" width="10.77734375" style="591" hidden="1" customWidth="1"/>
    <col min="19" max="19" width="9.5546875" style="2" customWidth="1"/>
    <col min="20" max="20" width="10.77734375" style="591" hidden="1" customWidth="1"/>
    <col min="21" max="21" width="7" customWidth="1"/>
    <col min="22" max="22" width="6.109375" customWidth="1"/>
  </cols>
  <sheetData>
    <row r="2" spans="1:22" ht="12.75" customHeight="1" x14ac:dyDescent="0.25">
      <c r="A2" s="842" t="s">
        <v>375</v>
      </c>
      <c r="B2" s="842"/>
      <c r="C2" s="842"/>
      <c r="D2" s="842"/>
      <c r="E2" s="842"/>
      <c r="F2" s="842"/>
      <c r="G2" s="842"/>
      <c r="H2" s="842"/>
      <c r="I2" s="842"/>
    </row>
    <row r="3" spans="1:22" ht="12.75" customHeight="1" x14ac:dyDescent="0.25">
      <c r="A3" s="232" t="s">
        <v>376</v>
      </c>
      <c r="B3" s="183"/>
      <c r="C3" s="183"/>
      <c r="D3" s="183"/>
      <c r="E3" s="183"/>
      <c r="F3" s="183"/>
      <c r="G3" s="183"/>
      <c r="H3" s="183"/>
      <c r="I3" s="183"/>
    </row>
    <row r="4" spans="1:22" x14ac:dyDescent="0.25">
      <c r="A4" s="42" t="s">
        <v>377</v>
      </c>
    </row>
    <row r="5" spans="1:22" x14ac:dyDescent="0.25">
      <c r="A5" s="42"/>
    </row>
    <row r="6" spans="1:22" s="230" customFormat="1" ht="12.75" customHeight="1" x14ac:dyDescent="0.25">
      <c r="A6" s="843" t="s">
        <v>699</v>
      </c>
      <c r="B6" s="843"/>
      <c r="C6" s="843"/>
      <c r="D6" s="843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</row>
    <row r="7" spans="1:22" s="231" customFormat="1" ht="13.8" x14ac:dyDescent="0.25">
      <c r="A7" s="844" t="s">
        <v>546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</row>
    <row r="9" spans="1:22" s="136" customFormat="1" ht="13.8" x14ac:dyDescent="0.25">
      <c r="A9" s="845" t="s">
        <v>557</v>
      </c>
      <c r="B9" s="845"/>
      <c r="C9" s="845"/>
      <c r="D9" s="845"/>
      <c r="E9" s="845"/>
      <c r="F9" s="845"/>
      <c r="G9" s="845"/>
      <c r="H9" s="845"/>
      <c r="I9" s="845"/>
      <c r="O9" s="128"/>
      <c r="P9" s="694"/>
      <c r="Q9" s="128"/>
      <c r="R9" s="694"/>
      <c r="S9" s="128"/>
      <c r="T9" s="694"/>
    </row>
    <row r="10" spans="1:22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95"/>
      <c r="J10" s="7"/>
      <c r="K10" s="7"/>
      <c r="L10" s="7"/>
      <c r="M10" s="7"/>
      <c r="N10" s="7"/>
      <c r="O10" s="7"/>
      <c r="P10" s="695"/>
      <c r="Q10" s="7"/>
      <c r="R10" s="695"/>
      <c r="S10" s="7"/>
      <c r="T10" s="695"/>
      <c r="U10" s="7"/>
      <c r="V10" s="7"/>
    </row>
    <row r="11" spans="1:22" s="537" customFormat="1" x14ac:dyDescent="0.25">
      <c r="A11" s="839"/>
      <c r="B11" s="840"/>
      <c r="C11" s="840"/>
      <c r="D11" s="840"/>
      <c r="E11" s="840"/>
      <c r="F11" s="840"/>
      <c r="G11" s="841"/>
      <c r="H11" s="531"/>
      <c r="I11" s="532"/>
      <c r="J11" s="533">
        <v>1</v>
      </c>
      <c r="K11" s="534">
        <v>2</v>
      </c>
      <c r="L11" s="534">
        <v>3</v>
      </c>
      <c r="M11" s="535">
        <v>1</v>
      </c>
      <c r="N11" s="535">
        <v>1</v>
      </c>
      <c r="O11" s="754">
        <v>1</v>
      </c>
      <c r="P11" s="696">
        <v>2</v>
      </c>
      <c r="Q11" s="754">
        <v>2</v>
      </c>
      <c r="R11" s="696">
        <v>4</v>
      </c>
      <c r="S11" s="754">
        <v>3</v>
      </c>
      <c r="T11" s="696">
        <v>6</v>
      </c>
      <c r="U11" s="535">
        <v>4</v>
      </c>
      <c r="V11" s="536">
        <v>5</v>
      </c>
    </row>
    <row r="12" spans="1:22" s="529" customFormat="1" ht="28.2" thickBot="1" x14ac:dyDescent="0.3">
      <c r="A12" s="548"/>
      <c r="B12" s="547" t="s">
        <v>364</v>
      </c>
      <c r="C12" s="538" t="s">
        <v>365</v>
      </c>
      <c r="D12" s="538" t="s">
        <v>366</v>
      </c>
      <c r="E12" s="538" t="s">
        <v>367</v>
      </c>
      <c r="F12" s="538" t="s">
        <v>368</v>
      </c>
      <c r="G12" s="546" t="s">
        <v>369</v>
      </c>
      <c r="H12" s="539"/>
      <c r="I12" s="540"/>
      <c r="J12" s="541" t="s">
        <v>167</v>
      </c>
      <c r="K12" s="542" t="s">
        <v>170</v>
      </c>
      <c r="L12" s="542" t="s">
        <v>169</v>
      </c>
      <c r="M12" s="543" t="s">
        <v>506</v>
      </c>
      <c r="N12" s="543" t="s">
        <v>506</v>
      </c>
      <c r="O12" s="755" t="s">
        <v>590</v>
      </c>
      <c r="P12" s="716" t="s">
        <v>591</v>
      </c>
      <c r="Q12" s="755" t="s">
        <v>600</v>
      </c>
      <c r="R12" s="716" t="s">
        <v>599</v>
      </c>
      <c r="S12" s="755" t="s">
        <v>605</v>
      </c>
      <c r="T12" s="716" t="s">
        <v>606</v>
      </c>
      <c r="U12" s="544" t="s">
        <v>704</v>
      </c>
      <c r="V12" s="545" t="s">
        <v>705</v>
      </c>
    </row>
    <row r="13" spans="1:22" s="79" customFormat="1" ht="20.399999999999999" customHeight="1" thickBot="1" x14ac:dyDescent="0.3">
      <c r="A13" s="847" t="s">
        <v>596</v>
      </c>
      <c r="B13" s="848"/>
      <c r="C13" s="848"/>
      <c r="D13" s="848"/>
      <c r="E13" s="848"/>
      <c r="F13" s="848"/>
      <c r="G13" s="848"/>
      <c r="H13" s="848"/>
      <c r="I13" s="848"/>
      <c r="J13" s="848"/>
      <c r="K13" s="848"/>
      <c r="L13" s="848"/>
      <c r="M13" s="848"/>
      <c r="N13" s="848"/>
      <c r="O13" s="848"/>
      <c r="P13" s="848"/>
      <c r="Q13" s="848"/>
      <c r="R13" s="848"/>
      <c r="S13" s="848"/>
      <c r="T13" s="848"/>
      <c r="U13" s="848"/>
      <c r="V13" s="849"/>
    </row>
    <row r="14" spans="1:22" s="745" customFormat="1" x14ac:dyDescent="0.25">
      <c r="A14" s="739"/>
      <c r="B14" s="740"/>
      <c r="C14" s="740"/>
      <c r="D14" s="740"/>
      <c r="E14" s="740"/>
      <c r="F14" s="740"/>
      <c r="G14" s="740"/>
      <c r="H14" s="741"/>
      <c r="I14" s="742" t="s">
        <v>360</v>
      </c>
      <c r="J14" s="742"/>
      <c r="K14" s="742"/>
      <c r="L14" s="742"/>
      <c r="M14" s="743">
        <f t="shared" ref="M14:P14" si="0">M15+M16</f>
        <v>10029500</v>
      </c>
      <c r="N14" s="743">
        <f t="shared" si="0"/>
        <v>1331143.406994492</v>
      </c>
      <c r="O14" s="743">
        <f t="shared" si="0"/>
        <v>1431700</v>
      </c>
      <c r="P14" s="744">
        <f t="shared" si="0"/>
        <v>10787143.65</v>
      </c>
      <c r="Q14" s="743">
        <f t="shared" ref="Q14:T14" si="1">Q15+Q16</f>
        <v>1620500</v>
      </c>
      <c r="R14" s="744">
        <f t="shared" ref="R14" si="2">R15+R16</f>
        <v>12209657.25</v>
      </c>
      <c r="S14" s="743">
        <f t="shared" si="1"/>
        <v>1777400</v>
      </c>
      <c r="T14" s="744">
        <f t="shared" si="1"/>
        <v>13391820.300000001</v>
      </c>
      <c r="U14" s="801">
        <f t="shared" ref="U14" si="3">Q14/O14*100</f>
        <v>113.18712020674721</v>
      </c>
      <c r="V14" s="802">
        <f>S14/Q14*100</f>
        <v>109.68219685282321</v>
      </c>
    </row>
    <row r="15" spans="1:22" s="1" customFormat="1" x14ac:dyDescent="0.25">
      <c r="A15" s="355"/>
      <c r="B15" s="356"/>
      <c r="C15" s="356" t="s">
        <v>365</v>
      </c>
      <c r="D15" s="356" t="s">
        <v>366</v>
      </c>
      <c r="E15" s="356" t="s">
        <v>367</v>
      </c>
      <c r="F15" s="356" t="s">
        <v>368</v>
      </c>
      <c r="G15" s="356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1418200</v>
      </c>
      <c r="P15" s="719">
        <f t="shared" ref="P15:Q15" si="6">SUM(P38)</f>
        <v>10685427.9</v>
      </c>
      <c r="Q15" s="16">
        <f t="shared" si="6"/>
        <v>1607000</v>
      </c>
      <c r="R15" s="719">
        <f>Q15*7.5345</f>
        <v>12107941.5</v>
      </c>
      <c r="S15" s="16">
        <f t="shared" ref="S15" si="7">SUM(S38)</f>
        <v>1763900</v>
      </c>
      <c r="T15" s="719">
        <f t="shared" ref="T15:T16" si="8">S15*7.5345</f>
        <v>13290104.550000001</v>
      </c>
      <c r="U15" s="48">
        <f t="shared" ref="U15:U16" si="9">Q15/O15*100</f>
        <v>113.31264983782259</v>
      </c>
      <c r="V15" s="793">
        <f>S15/Q15*100</f>
        <v>109.76353453640324</v>
      </c>
    </row>
    <row r="16" spans="1:22" s="1" customFormat="1" ht="13.8" thickBot="1" x14ac:dyDescent="0.3">
      <c r="A16" s="357"/>
      <c r="B16" s="358"/>
      <c r="C16" s="358" t="s">
        <v>365</v>
      </c>
      <c r="D16" s="358"/>
      <c r="E16" s="358"/>
      <c r="F16" s="358"/>
      <c r="G16" s="358"/>
      <c r="H16" s="348">
        <v>7</v>
      </c>
      <c r="I16" s="349" t="s">
        <v>2</v>
      </c>
      <c r="J16" s="350" t="e">
        <f t="shared" ref="J16:M16" si="10">SUM(J94)</f>
        <v>#REF!</v>
      </c>
      <c r="K16" s="350" t="e">
        <f t="shared" si="10"/>
        <v>#REF!</v>
      </c>
      <c r="L16" s="350" t="e">
        <f t="shared" si="10"/>
        <v>#REF!</v>
      </c>
      <c r="M16" s="351">
        <f t="shared" si="10"/>
        <v>100000</v>
      </c>
      <c r="N16" s="351">
        <f t="shared" ref="N16:O16" si="11">SUM(N94)</f>
        <v>13272.280841462605</v>
      </c>
      <c r="O16" s="34">
        <f t="shared" si="11"/>
        <v>13500</v>
      </c>
      <c r="P16" s="724">
        <f t="shared" ref="P16:Q16" si="12">SUM(P94)</f>
        <v>101715.75</v>
      </c>
      <c r="Q16" s="34">
        <f t="shared" si="12"/>
        <v>13500</v>
      </c>
      <c r="R16" s="719">
        <f>Q16*7.5345</f>
        <v>101715.75</v>
      </c>
      <c r="S16" s="34">
        <f t="shared" ref="S16" si="13">SUM(S94)</f>
        <v>13500</v>
      </c>
      <c r="T16" s="719">
        <f t="shared" si="8"/>
        <v>101715.75</v>
      </c>
      <c r="U16" s="54">
        <f t="shared" si="9"/>
        <v>100</v>
      </c>
      <c r="V16" s="789">
        <v>0</v>
      </c>
    </row>
    <row r="17" spans="1:22" s="745" customFormat="1" x14ac:dyDescent="0.25">
      <c r="A17" s="739"/>
      <c r="B17" s="740"/>
      <c r="C17" s="740"/>
      <c r="D17" s="740"/>
      <c r="E17" s="740"/>
      <c r="F17" s="740"/>
      <c r="G17" s="740"/>
      <c r="H17" s="741"/>
      <c r="I17" s="742" t="s">
        <v>361</v>
      </c>
      <c r="J17" s="742"/>
      <c r="K17" s="742"/>
      <c r="L17" s="742"/>
      <c r="M17" s="743" t="e">
        <f t="shared" ref="M17:P17" si="14">M18+M19</f>
        <v>#REF!</v>
      </c>
      <c r="N17" s="743" t="e">
        <f t="shared" si="14"/>
        <v>#REF!</v>
      </c>
      <c r="O17" s="743">
        <f t="shared" si="14"/>
        <v>1631700</v>
      </c>
      <c r="P17" s="744">
        <f t="shared" si="14"/>
        <v>12294043.649999999</v>
      </c>
      <c r="Q17" s="743">
        <f t="shared" ref="Q17:T17" si="15">Q18+Q19</f>
        <v>1720500</v>
      </c>
      <c r="R17" s="744">
        <f t="shared" ref="R17" si="16">R18+R19</f>
        <v>12963107.25</v>
      </c>
      <c r="S17" s="743">
        <f t="shared" si="15"/>
        <v>1777400</v>
      </c>
      <c r="T17" s="744">
        <f t="shared" si="15"/>
        <v>13391820.300000001</v>
      </c>
      <c r="U17" s="801">
        <f t="shared" ref="U17:U20" si="17">Q17/O17*100</f>
        <v>105.44217687074831</v>
      </c>
      <c r="V17" s="802">
        <f>S17/Q17*100</f>
        <v>103.30717814588782</v>
      </c>
    </row>
    <row r="18" spans="1:22" s="1" customFormat="1" x14ac:dyDescent="0.25">
      <c r="A18" s="355"/>
      <c r="B18" s="356"/>
      <c r="C18" s="356" t="s">
        <v>365</v>
      </c>
      <c r="D18" s="356" t="s">
        <v>366</v>
      </c>
      <c r="E18" s="356" t="s">
        <v>367</v>
      </c>
      <c r="F18" s="356" t="s">
        <v>368</v>
      </c>
      <c r="G18" s="356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980700</v>
      </c>
      <c r="P18" s="719">
        <f t="shared" ref="P18:Q18" si="20">SUM(P97)</f>
        <v>7389084.1499999994</v>
      </c>
      <c r="Q18" s="16">
        <f t="shared" si="20"/>
        <v>1078000</v>
      </c>
      <c r="R18" s="719">
        <f>Q18*7.5345</f>
        <v>8122191</v>
      </c>
      <c r="S18" s="16">
        <f t="shared" ref="S18" si="21">SUM(S97)</f>
        <v>955900</v>
      </c>
      <c r="T18" s="719">
        <f t="shared" ref="T18:T19" si="22">S18*7.5345</f>
        <v>7202228.5500000007</v>
      </c>
      <c r="U18" s="48">
        <f t="shared" si="17"/>
        <v>109.92148465381871</v>
      </c>
      <c r="V18" s="793">
        <f>S18/Q18*100</f>
        <v>88.673469387755105</v>
      </c>
    </row>
    <row r="19" spans="1:22" s="1" customFormat="1" ht="13.8" thickBot="1" x14ac:dyDescent="0.3">
      <c r="A19" s="357"/>
      <c r="B19" s="358"/>
      <c r="C19" s="358" t="s">
        <v>365</v>
      </c>
      <c r="D19" s="358" t="s">
        <v>366</v>
      </c>
      <c r="E19" s="358"/>
      <c r="F19" s="358" t="s">
        <v>368</v>
      </c>
      <c r="G19" s="358"/>
      <c r="H19" s="348">
        <v>4</v>
      </c>
      <c r="I19" s="349" t="s">
        <v>4</v>
      </c>
      <c r="J19" s="350" t="e">
        <f t="shared" ref="J19:L19" si="23">SUM(J170)</f>
        <v>#REF!</v>
      </c>
      <c r="K19" s="350" t="e">
        <f t="shared" si="23"/>
        <v>#REF!</v>
      </c>
      <c r="L19" s="350" t="e">
        <f t="shared" si="23"/>
        <v>#REF!</v>
      </c>
      <c r="M19" s="351">
        <f t="shared" ref="M19:Q19" si="24">SUM(M170)</f>
        <v>4587500</v>
      </c>
      <c r="N19" s="351">
        <f t="shared" si="24"/>
        <v>608865.88360209705</v>
      </c>
      <c r="O19" s="34">
        <f t="shared" si="24"/>
        <v>651000</v>
      </c>
      <c r="P19" s="724">
        <f t="shared" si="24"/>
        <v>4904959.5</v>
      </c>
      <c r="Q19" s="34">
        <f t="shared" si="24"/>
        <v>642500</v>
      </c>
      <c r="R19" s="724">
        <f>Q19*7.5345</f>
        <v>4840916.25</v>
      </c>
      <c r="S19" s="34">
        <f t="shared" ref="S19" si="25">SUM(S170)</f>
        <v>821500</v>
      </c>
      <c r="T19" s="724">
        <f t="shared" si="22"/>
        <v>6189591.75</v>
      </c>
      <c r="U19" s="54">
        <f t="shared" si="17"/>
        <v>98.69431643625191</v>
      </c>
      <c r="V19" s="55">
        <f>S19/Q19*100</f>
        <v>127.85992217898831</v>
      </c>
    </row>
    <row r="20" spans="1:22" s="1" customFormat="1" x14ac:dyDescent="0.25">
      <c r="A20" s="359"/>
      <c r="B20" s="360"/>
      <c r="C20" s="360"/>
      <c r="D20" s="360"/>
      <c r="E20" s="360"/>
      <c r="F20" s="360"/>
      <c r="G20" s="360"/>
      <c r="H20" s="352"/>
      <c r="I20" s="353" t="s">
        <v>166</v>
      </c>
      <c r="J20" s="345" t="e">
        <f t="shared" ref="J20:M20" si="26">J15+J16-J18-J19</f>
        <v>#REF!</v>
      </c>
      <c r="K20" s="345" t="e">
        <f t="shared" si="26"/>
        <v>#REF!</v>
      </c>
      <c r="L20" s="345" t="e">
        <f t="shared" si="26"/>
        <v>#REF!</v>
      </c>
      <c r="M20" s="354" t="e">
        <f t="shared" si="26"/>
        <v>#REF!</v>
      </c>
      <c r="N20" s="354" t="e">
        <f t="shared" ref="N20:O20" si="27">N15+N16-N18-N19</f>
        <v>#REF!</v>
      </c>
      <c r="O20" s="17">
        <f t="shared" si="27"/>
        <v>-200000</v>
      </c>
      <c r="P20" s="721">
        <f t="shared" ref="P20:Q20" si="28">P15+P16-P18-P19</f>
        <v>-1506899.9999999991</v>
      </c>
      <c r="Q20" s="17">
        <f t="shared" si="28"/>
        <v>-100000</v>
      </c>
      <c r="R20" s="721">
        <f>R15+R16-R18-R19</f>
        <v>-753450</v>
      </c>
      <c r="S20" s="17">
        <f t="shared" ref="S20:T20" si="29">S15+S16-S18-S19</f>
        <v>0</v>
      </c>
      <c r="T20" s="721">
        <f t="shared" si="29"/>
        <v>0</v>
      </c>
      <c r="U20" s="48">
        <f t="shared" si="17"/>
        <v>50</v>
      </c>
      <c r="V20" s="793">
        <f>S20/Q20*100</f>
        <v>0</v>
      </c>
    </row>
    <row r="21" spans="1:22" s="1" customFormat="1" x14ac:dyDescent="0.25">
      <c r="A21" s="749"/>
      <c r="B21" s="748"/>
      <c r="C21" s="356"/>
      <c r="D21" s="356"/>
      <c r="E21" s="356"/>
      <c r="F21" s="356"/>
      <c r="G21" s="746"/>
      <c r="H21" s="747"/>
      <c r="I21" s="747"/>
      <c r="J21" s="750"/>
      <c r="K21" s="5"/>
      <c r="L21" s="14"/>
      <c r="M21" s="751"/>
      <c r="N21" s="751"/>
      <c r="O21" s="751"/>
      <c r="P21" s="752"/>
      <c r="Q21" s="751"/>
      <c r="R21" s="752"/>
      <c r="S21" s="751"/>
      <c r="T21" s="752"/>
      <c r="U21" s="753"/>
      <c r="V21" s="31"/>
    </row>
    <row r="22" spans="1:22" s="79" customFormat="1" ht="20.399999999999999" customHeight="1" x14ac:dyDescent="0.25">
      <c r="A22" s="850" t="s">
        <v>597</v>
      </c>
      <c r="B22" s="851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2"/>
    </row>
    <row r="23" spans="1:22" s="1" customFormat="1" x14ac:dyDescent="0.25">
      <c r="A23" s="355"/>
      <c r="B23" s="356"/>
      <c r="C23" s="356"/>
      <c r="D23" s="356"/>
      <c r="E23" s="356"/>
      <c r="F23" s="356"/>
      <c r="G23" s="356"/>
      <c r="H23" s="26">
        <v>8</v>
      </c>
      <c r="I23" s="5" t="s">
        <v>6</v>
      </c>
      <c r="J23" s="12">
        <f t="shared" ref="J23:M23" si="30">SUM(J197)</f>
        <v>2721893</v>
      </c>
      <c r="K23" s="12">
        <f t="shared" si="30"/>
        <v>0</v>
      </c>
      <c r="L23" s="12">
        <f t="shared" si="30"/>
        <v>0</v>
      </c>
      <c r="M23" s="11">
        <f t="shared" si="30"/>
        <v>0</v>
      </c>
      <c r="N23" s="11">
        <f t="shared" ref="N23:O23" si="31">SUM(N197)</f>
        <v>0</v>
      </c>
      <c r="O23" s="16">
        <f t="shared" si="31"/>
        <v>0</v>
      </c>
      <c r="P23" s="719">
        <f t="shared" ref="P23:R23" si="32">SUM(P197)</f>
        <v>0</v>
      </c>
      <c r="Q23" s="16">
        <f t="shared" si="32"/>
        <v>0</v>
      </c>
      <c r="R23" s="719">
        <f t="shared" si="32"/>
        <v>0</v>
      </c>
      <c r="S23" s="16">
        <f t="shared" ref="S23:T23" si="33">SUM(S197)</f>
        <v>0</v>
      </c>
      <c r="T23" s="719">
        <f t="shared" si="33"/>
        <v>0</v>
      </c>
      <c r="U23" s="342">
        <v>0</v>
      </c>
      <c r="V23" s="53">
        <v>0</v>
      </c>
    </row>
    <row r="24" spans="1:22" s="1" customFormat="1" x14ac:dyDescent="0.25">
      <c r="A24" s="355"/>
      <c r="B24" s="356"/>
      <c r="C24" s="356"/>
      <c r="D24" s="356"/>
      <c r="E24" s="356"/>
      <c r="F24" s="356"/>
      <c r="G24" s="356"/>
      <c r="H24" s="26">
        <v>5</v>
      </c>
      <c r="I24" s="5" t="s">
        <v>150</v>
      </c>
      <c r="J24" s="12">
        <f t="shared" ref="J24:M24" si="34">SUM(J204)</f>
        <v>0</v>
      </c>
      <c r="K24" s="12">
        <f t="shared" si="34"/>
        <v>0</v>
      </c>
      <c r="L24" s="12">
        <f t="shared" si="34"/>
        <v>0</v>
      </c>
      <c r="M24" s="11">
        <f t="shared" si="34"/>
        <v>0</v>
      </c>
      <c r="N24" s="11">
        <f t="shared" ref="N24:O24" si="35">SUM(N204)</f>
        <v>0</v>
      </c>
      <c r="O24" s="16">
        <f t="shared" si="35"/>
        <v>0</v>
      </c>
      <c r="P24" s="719">
        <f t="shared" ref="P24:R24" si="36">SUM(P204)</f>
        <v>0</v>
      </c>
      <c r="Q24" s="16">
        <f t="shared" si="36"/>
        <v>0</v>
      </c>
      <c r="R24" s="719">
        <f t="shared" si="36"/>
        <v>0</v>
      </c>
      <c r="S24" s="16">
        <f t="shared" ref="S24:T24" si="37">SUM(S204)</f>
        <v>0</v>
      </c>
      <c r="T24" s="719">
        <f t="shared" si="37"/>
        <v>0</v>
      </c>
      <c r="U24" s="342">
        <v>0</v>
      </c>
      <c r="V24" s="53">
        <v>0</v>
      </c>
    </row>
    <row r="25" spans="1:22" s="1" customFormat="1" x14ac:dyDescent="0.25">
      <c r="A25" s="355"/>
      <c r="B25" s="356"/>
      <c r="C25" s="356"/>
      <c r="D25" s="356"/>
      <c r="E25" s="356"/>
      <c r="F25" s="356"/>
      <c r="G25" s="356"/>
      <c r="H25" s="26"/>
      <c r="I25" s="5" t="s">
        <v>7</v>
      </c>
      <c r="J25" s="12">
        <f t="shared" ref="J25:M25" si="38">J23-J24</f>
        <v>2721893</v>
      </c>
      <c r="K25" s="12">
        <f t="shared" si="38"/>
        <v>0</v>
      </c>
      <c r="L25" s="12">
        <f t="shared" si="38"/>
        <v>0</v>
      </c>
      <c r="M25" s="11">
        <f t="shared" si="38"/>
        <v>0</v>
      </c>
      <c r="N25" s="11">
        <f t="shared" ref="N25:O25" si="39">N23-N24</f>
        <v>0</v>
      </c>
      <c r="O25" s="16">
        <f t="shared" si="39"/>
        <v>0</v>
      </c>
      <c r="P25" s="719">
        <f t="shared" ref="P25:R25" si="40">P23-P24</f>
        <v>0</v>
      </c>
      <c r="Q25" s="16">
        <f t="shared" si="40"/>
        <v>0</v>
      </c>
      <c r="R25" s="719">
        <f t="shared" si="40"/>
        <v>0</v>
      </c>
      <c r="S25" s="16">
        <f t="shared" ref="S25:T25" si="41">S23-S24</f>
        <v>0</v>
      </c>
      <c r="T25" s="719">
        <f t="shared" si="41"/>
        <v>0</v>
      </c>
      <c r="U25" s="342">
        <v>0</v>
      </c>
      <c r="V25" s="53">
        <v>0</v>
      </c>
    </row>
    <row r="26" spans="1:22" s="1" customFormat="1" x14ac:dyDescent="0.25">
      <c r="A26" s="749"/>
      <c r="B26" s="748"/>
      <c r="C26" s="356"/>
      <c r="D26" s="356"/>
      <c r="E26" s="356"/>
      <c r="F26" s="356"/>
      <c r="G26" s="746"/>
      <c r="H26" s="747"/>
      <c r="I26" s="747"/>
      <c r="J26" s="750"/>
      <c r="K26" s="13"/>
      <c r="L26" s="14"/>
      <c r="M26" s="751"/>
      <c r="N26" s="751"/>
      <c r="O26" s="751"/>
      <c r="P26" s="752"/>
      <c r="Q26" s="751"/>
      <c r="R26" s="752"/>
      <c r="S26" s="751"/>
      <c r="T26" s="752"/>
      <c r="U26" s="753"/>
      <c r="V26" s="31"/>
    </row>
    <row r="27" spans="1:22" s="79" customFormat="1" ht="21.6" customHeight="1" x14ac:dyDescent="0.25">
      <c r="A27" s="853" t="s">
        <v>598</v>
      </c>
      <c r="B27" s="854"/>
      <c r="C27" s="854"/>
      <c r="D27" s="854"/>
      <c r="E27" s="854"/>
      <c r="F27" s="854"/>
      <c r="G27" s="854"/>
      <c r="H27" s="854"/>
      <c r="I27" s="854"/>
      <c r="J27" s="854"/>
      <c r="K27" s="854"/>
      <c r="L27" s="854"/>
      <c r="M27" s="854"/>
      <c r="N27" s="854"/>
      <c r="O27" s="854"/>
      <c r="P27" s="854"/>
      <c r="Q27" s="854"/>
      <c r="R27" s="854"/>
      <c r="S27" s="854"/>
      <c r="T27" s="854"/>
      <c r="U27" s="854"/>
      <c r="V27" s="855"/>
    </row>
    <row r="28" spans="1:22" s="1" customFormat="1" x14ac:dyDescent="0.25">
      <c r="A28" s="355"/>
      <c r="B28" s="356"/>
      <c r="C28" s="356"/>
      <c r="D28" s="356"/>
      <c r="E28" s="356"/>
      <c r="F28" s="356"/>
      <c r="G28" s="356"/>
      <c r="H28" s="26">
        <v>9</v>
      </c>
      <c r="I28" s="38" t="s">
        <v>502</v>
      </c>
      <c r="J28" s="12">
        <f t="shared" ref="J28:M28" si="42">SUM(J216)</f>
        <v>610476</v>
      </c>
      <c r="K28" s="12">
        <f t="shared" si="42"/>
        <v>0</v>
      </c>
      <c r="L28" s="12">
        <f t="shared" si="42"/>
        <v>0</v>
      </c>
      <c r="M28" s="11">
        <f t="shared" si="42"/>
        <v>0</v>
      </c>
      <c r="N28" s="11">
        <f t="shared" ref="N28:Q28" si="43">SUM(N216)</f>
        <v>0</v>
      </c>
      <c r="O28" s="16">
        <f t="shared" si="43"/>
        <v>300000</v>
      </c>
      <c r="P28" s="719">
        <f t="shared" ref="P28:R29" si="44">SUM(P216)</f>
        <v>2260350</v>
      </c>
      <c r="Q28" s="16">
        <f t="shared" si="43"/>
        <v>100000</v>
      </c>
      <c r="R28" s="719">
        <f t="shared" si="44"/>
        <v>753450</v>
      </c>
      <c r="S28" s="16">
        <f t="shared" ref="S28:T28" si="45">SUM(S216)</f>
        <v>0</v>
      </c>
      <c r="T28" s="719">
        <f t="shared" si="45"/>
        <v>0</v>
      </c>
      <c r="U28" s="48"/>
      <c r="V28" s="53"/>
    </row>
    <row r="29" spans="1:22" s="1" customFormat="1" x14ac:dyDescent="0.25">
      <c r="A29" s="355"/>
      <c r="B29" s="356"/>
      <c r="C29" s="356"/>
      <c r="D29" s="356"/>
      <c r="E29" s="356"/>
      <c r="F29" s="356"/>
      <c r="G29" s="356"/>
      <c r="H29" s="26"/>
      <c r="I29" s="346" t="s">
        <v>501</v>
      </c>
      <c r="J29" s="13"/>
      <c r="K29" s="5"/>
      <c r="L29" s="13"/>
      <c r="M29" s="11">
        <v>0</v>
      </c>
      <c r="N29" s="16">
        <f>M29/7.5345</f>
        <v>0</v>
      </c>
      <c r="O29" s="16">
        <v>200000</v>
      </c>
      <c r="P29" s="719">
        <f t="shared" ref="P29" si="46">O29*7.5345</f>
        <v>1506900</v>
      </c>
      <c r="Q29" s="16">
        <v>100000</v>
      </c>
      <c r="R29" s="719">
        <f t="shared" si="44"/>
        <v>753450</v>
      </c>
      <c r="S29" s="16">
        <v>0</v>
      </c>
      <c r="T29" s="719">
        <v>0</v>
      </c>
      <c r="U29" s="48">
        <f t="shared" ref="U29" si="47">Q29/O29*100</f>
        <v>50</v>
      </c>
      <c r="V29" s="790">
        <v>0</v>
      </c>
    </row>
    <row r="30" spans="1:22" s="809" customFormat="1" ht="40.799999999999997" customHeight="1" thickBot="1" x14ac:dyDescent="0.3">
      <c r="A30" s="805"/>
      <c r="B30" s="806"/>
      <c r="C30" s="806"/>
      <c r="D30" s="806"/>
      <c r="E30" s="806"/>
      <c r="F30" s="806"/>
      <c r="G30" s="806"/>
      <c r="H30" s="837" t="s">
        <v>700</v>
      </c>
      <c r="I30" s="838"/>
      <c r="J30" s="807" t="e">
        <f>J20+J25+J28</f>
        <v>#REF!</v>
      </c>
      <c r="K30" s="807" t="e">
        <f>K20+K25+K28</f>
        <v>#REF!</v>
      </c>
      <c r="L30" s="807" t="e">
        <f>L20+L25+L28</f>
        <v>#REF!</v>
      </c>
      <c r="M30" s="808" t="e">
        <f t="shared" ref="M30:P30" si="48">M20+M25+M29</f>
        <v>#REF!</v>
      </c>
      <c r="N30" s="808" t="e">
        <f t="shared" si="48"/>
        <v>#REF!</v>
      </c>
      <c r="O30" s="810">
        <f>O20+O25+O29</f>
        <v>0</v>
      </c>
      <c r="P30" s="811">
        <f t="shared" si="48"/>
        <v>0</v>
      </c>
      <c r="Q30" s="810">
        <f>Q20+Q25+Q29</f>
        <v>0</v>
      </c>
      <c r="R30" s="811">
        <f>R20+R25+R29</f>
        <v>0</v>
      </c>
      <c r="S30" s="810">
        <f t="shared" ref="S30" si="49">S20+S25+S29</f>
        <v>0</v>
      </c>
      <c r="T30" s="811">
        <f>T20+T25+T29</f>
        <v>0</v>
      </c>
      <c r="U30" s="812"/>
      <c r="V30" s="813"/>
    </row>
    <row r="31" spans="1:22" s="1" customFormat="1" x14ac:dyDescent="0.25">
      <c r="A31" s="361"/>
      <c r="B31" s="361"/>
      <c r="C31" s="361"/>
      <c r="D31" s="361"/>
      <c r="E31" s="361"/>
      <c r="F31" s="361"/>
      <c r="G31" s="361"/>
      <c r="H31" s="43"/>
      <c r="I31" s="7"/>
      <c r="J31" s="44"/>
      <c r="K31" s="44"/>
      <c r="L31" s="44"/>
      <c r="M31" s="44"/>
      <c r="N31" s="44"/>
      <c r="O31" s="44"/>
      <c r="P31" s="700"/>
      <c r="Q31" s="44"/>
      <c r="R31" s="700"/>
      <c r="S31" s="44"/>
      <c r="T31" s="700"/>
      <c r="U31" s="45"/>
      <c r="V31" s="46"/>
    </row>
    <row r="32" spans="1:22" s="1" customFormat="1" ht="27.6" customHeight="1" x14ac:dyDescent="0.25">
      <c r="A32" s="846" t="s">
        <v>595</v>
      </c>
      <c r="B32" s="846"/>
      <c r="C32" s="846"/>
      <c r="D32" s="846"/>
      <c r="E32" s="846"/>
      <c r="F32" s="846"/>
      <c r="G32" s="846"/>
      <c r="H32" s="846"/>
      <c r="I32" s="846"/>
      <c r="J32" s="846"/>
      <c r="K32" s="846"/>
      <c r="L32" s="846"/>
      <c r="M32" s="846"/>
      <c r="N32" s="846"/>
      <c r="O32" s="846"/>
      <c r="P32" s="846"/>
      <c r="Q32" s="846"/>
      <c r="R32" s="846"/>
      <c r="S32" s="846"/>
      <c r="T32" s="846"/>
      <c r="U32" s="846"/>
      <c r="V32" s="846"/>
    </row>
    <row r="33" spans="1:22" ht="6" customHeight="1" thickBot="1" x14ac:dyDescent="0.3">
      <c r="A33" s="361"/>
      <c r="B33" s="361"/>
      <c r="C33" s="361"/>
      <c r="D33" s="361"/>
      <c r="E33" s="361"/>
      <c r="F33" s="361"/>
      <c r="G33" s="361"/>
      <c r="H33" s="6"/>
      <c r="I33" s="6"/>
      <c r="J33" s="6"/>
      <c r="K33" s="6"/>
      <c r="L33" s="6"/>
      <c r="M33" s="6"/>
      <c r="N33" s="6"/>
      <c r="O33" s="6"/>
      <c r="P33" s="701"/>
      <c r="Q33" s="6"/>
      <c r="R33" s="701"/>
      <c r="S33" s="6"/>
      <c r="T33" s="701"/>
      <c r="U33" s="6"/>
      <c r="V33" s="6"/>
    </row>
    <row r="34" spans="1:22" s="529" customFormat="1" ht="26.4" x14ac:dyDescent="0.25">
      <c r="A34" s="522" t="s">
        <v>556</v>
      </c>
      <c r="B34" s="523"/>
      <c r="C34" s="523"/>
      <c r="D34" s="523"/>
      <c r="E34" s="523"/>
      <c r="F34" s="523"/>
      <c r="G34" s="523"/>
      <c r="H34" s="524" t="s">
        <v>9</v>
      </c>
      <c r="I34" s="525" t="s">
        <v>10</v>
      </c>
      <c r="J34" s="526" t="s">
        <v>167</v>
      </c>
      <c r="K34" s="526" t="s">
        <v>168</v>
      </c>
      <c r="L34" s="526" t="s">
        <v>169</v>
      </c>
      <c r="M34" s="527" t="s">
        <v>506</v>
      </c>
      <c r="N34" s="527" t="s">
        <v>506</v>
      </c>
      <c r="O34" s="756" t="s">
        <v>611</v>
      </c>
      <c r="P34" s="715" t="s">
        <v>591</v>
      </c>
      <c r="Q34" s="756" t="s">
        <v>609</v>
      </c>
      <c r="R34" s="715" t="s">
        <v>599</v>
      </c>
      <c r="S34" s="756" t="s">
        <v>610</v>
      </c>
      <c r="T34" s="715" t="s">
        <v>606</v>
      </c>
      <c r="U34" s="528" t="s">
        <v>702</v>
      </c>
      <c r="V34" s="788" t="s">
        <v>703</v>
      </c>
    </row>
    <row r="35" spans="1:22" s="821" customFormat="1" ht="10.8" thickBot="1" x14ac:dyDescent="0.3">
      <c r="A35" s="819" t="s">
        <v>701</v>
      </c>
      <c r="B35" s="820"/>
      <c r="C35" s="820"/>
      <c r="D35" s="820"/>
      <c r="E35" s="820"/>
      <c r="F35" s="820"/>
      <c r="G35" s="820"/>
      <c r="H35" s="530">
        <v>2</v>
      </c>
      <c r="I35" s="814">
        <v>3</v>
      </c>
      <c r="J35" s="814"/>
      <c r="K35" s="814"/>
      <c r="L35" s="814"/>
      <c r="M35" s="814"/>
      <c r="N35" s="814"/>
      <c r="O35" s="815">
        <v>4</v>
      </c>
      <c r="P35" s="816">
        <v>2</v>
      </c>
      <c r="Q35" s="815">
        <v>5</v>
      </c>
      <c r="R35" s="816">
        <v>4</v>
      </c>
      <c r="S35" s="815">
        <v>6</v>
      </c>
      <c r="T35" s="816">
        <v>6</v>
      </c>
      <c r="U35" s="817">
        <v>7</v>
      </c>
      <c r="V35" s="818">
        <v>8</v>
      </c>
    </row>
    <row r="36" spans="1:22" s="556" customFormat="1" ht="10.8" thickBot="1" x14ac:dyDescent="0.25">
      <c r="A36" s="557"/>
      <c r="B36" s="555"/>
      <c r="C36" s="555"/>
      <c r="D36" s="555"/>
      <c r="E36" s="555"/>
      <c r="F36" s="555"/>
      <c r="G36" s="555"/>
      <c r="H36" s="563"/>
      <c r="I36" s="564"/>
      <c r="J36" s="565"/>
      <c r="K36" s="565"/>
      <c r="L36" s="565"/>
      <c r="M36" s="565"/>
      <c r="N36" s="565"/>
      <c r="O36" s="757"/>
      <c r="P36" s="702"/>
      <c r="Q36" s="757"/>
      <c r="R36" s="702"/>
      <c r="S36" s="757"/>
      <c r="T36" s="702"/>
      <c r="U36" s="565"/>
      <c r="V36" s="565"/>
    </row>
    <row r="37" spans="1:22" s="42" customFormat="1" ht="13.8" thickBot="1" x14ac:dyDescent="0.3">
      <c r="A37" s="558"/>
      <c r="B37" s="554"/>
      <c r="C37" s="554"/>
      <c r="D37" s="554"/>
      <c r="E37" s="554"/>
      <c r="F37" s="554"/>
      <c r="G37" s="554"/>
      <c r="H37" s="559" t="s">
        <v>0</v>
      </c>
      <c r="I37" s="560"/>
      <c r="J37" s="561"/>
      <c r="K37" s="561"/>
      <c r="L37" s="561"/>
      <c r="M37" s="561"/>
      <c r="N37" s="561"/>
      <c r="O37" s="758"/>
      <c r="P37" s="703"/>
      <c r="Q37" s="758"/>
      <c r="R37" s="703"/>
      <c r="S37" s="758"/>
      <c r="T37" s="703"/>
      <c r="U37" s="562"/>
      <c r="V37" s="561"/>
    </row>
    <row r="38" spans="1:22" s="60" customFormat="1" ht="13.8" thickBot="1" x14ac:dyDescent="0.3">
      <c r="A38" s="509"/>
      <c r="B38" s="362"/>
      <c r="C38" s="362"/>
      <c r="D38" s="362"/>
      <c r="E38" s="362"/>
      <c r="F38" s="362"/>
      <c r="G38" s="362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0">SUM(M39+M54+M64+M75+M88+M91)</f>
        <v>9929500</v>
      </c>
      <c r="N38" s="59">
        <f t="shared" si="50"/>
        <v>1317871.1261530295</v>
      </c>
      <c r="O38" s="59">
        <f t="shared" si="50"/>
        <v>1418200</v>
      </c>
      <c r="P38" s="717">
        <f t="shared" si="50"/>
        <v>10685427.9</v>
      </c>
      <c r="Q38" s="59">
        <f t="shared" ref="Q38:T38" si="51">SUM(Q39+Q54+Q64+Q75+Q88+Q91)</f>
        <v>1607000</v>
      </c>
      <c r="R38" s="717">
        <f t="shared" ref="R38" si="52">SUM(R39+R54+R64+R75+R88+R91)</f>
        <v>11994924</v>
      </c>
      <c r="S38" s="59">
        <f t="shared" si="51"/>
        <v>1763900</v>
      </c>
      <c r="T38" s="717">
        <f t="shared" si="51"/>
        <v>13290104.549999999</v>
      </c>
      <c r="U38" s="803">
        <f>Q38/O38*100</f>
        <v>113.31264983782259</v>
      </c>
      <c r="V38" s="791">
        <f>S38/Q38*100</f>
        <v>109.76353453640324</v>
      </c>
    </row>
    <row r="39" spans="1:22" s="86" customFormat="1" x14ac:dyDescent="0.25">
      <c r="A39" s="510"/>
      <c r="B39" s="363"/>
      <c r="C39" s="363"/>
      <c r="D39" s="363"/>
      <c r="E39" s="363"/>
      <c r="F39" s="363"/>
      <c r="G39" s="363"/>
      <c r="H39" s="80">
        <v>61</v>
      </c>
      <c r="I39" s="81" t="s">
        <v>11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3">SUM(M40+M48+M51)</f>
        <v>3691000</v>
      </c>
      <c r="N39" s="82">
        <f t="shared" ref="N39:O39" si="54">SUM(N40+N48+N51)</f>
        <v>489879.88585838472</v>
      </c>
      <c r="O39" s="82">
        <f t="shared" si="54"/>
        <v>514000</v>
      </c>
      <c r="P39" s="718">
        <f t="shared" ref="P39:R39" si="55">SUM(P40+P48+P51)</f>
        <v>3872733</v>
      </c>
      <c r="Q39" s="82">
        <f t="shared" si="55"/>
        <v>523200</v>
      </c>
      <c r="R39" s="718">
        <f t="shared" si="55"/>
        <v>3942050.4</v>
      </c>
      <c r="S39" s="82">
        <f t="shared" ref="S39:T39" si="56">SUM(S40+S48+S51)</f>
        <v>516100</v>
      </c>
      <c r="T39" s="718">
        <f t="shared" si="56"/>
        <v>3888555.45</v>
      </c>
      <c r="U39" s="83">
        <f>Q39/O39*100</f>
        <v>101.78988326848248</v>
      </c>
      <c r="V39" s="792">
        <f>S39/Q39*100</f>
        <v>98.642966360856263</v>
      </c>
    </row>
    <row r="40" spans="1:22" s="1" customFormat="1" x14ac:dyDescent="0.25">
      <c r="A40" s="511"/>
      <c r="B40" s="356"/>
      <c r="C40" s="356"/>
      <c r="D40" s="356"/>
      <c r="E40" s="356"/>
      <c r="F40" s="356"/>
      <c r="G40" s="356"/>
      <c r="H40" s="24">
        <v>611</v>
      </c>
      <c r="I40" s="8" t="s">
        <v>12</v>
      </c>
      <c r="J40" s="12">
        <f t="shared" ref="J40:L40" si="57">SUM(J41:J47)</f>
        <v>2154483</v>
      </c>
      <c r="K40" s="12">
        <f t="shared" si="57"/>
        <v>1910000</v>
      </c>
      <c r="L40" s="12">
        <f t="shared" si="57"/>
        <v>2210000</v>
      </c>
      <c r="M40" s="12">
        <f t="shared" ref="M40:T40" si="58">SUM(M41:M47)</f>
        <v>3445000</v>
      </c>
      <c r="N40" s="12">
        <f t="shared" si="58"/>
        <v>457230.07498838671</v>
      </c>
      <c r="O40" s="12">
        <f t="shared" si="58"/>
        <v>479000</v>
      </c>
      <c r="P40" s="699">
        <f t="shared" si="58"/>
        <v>3609025.5</v>
      </c>
      <c r="Q40" s="12">
        <f t="shared" si="58"/>
        <v>486000</v>
      </c>
      <c r="R40" s="699">
        <f t="shared" si="58"/>
        <v>3661767</v>
      </c>
      <c r="S40" s="12">
        <f t="shared" si="58"/>
        <v>481000</v>
      </c>
      <c r="T40" s="699">
        <f t="shared" si="58"/>
        <v>3624094.5</v>
      </c>
      <c r="U40" s="48">
        <f>Q40/O40*100</f>
        <v>101.46137787056368</v>
      </c>
      <c r="V40" s="793">
        <f>S40/Q40*100</f>
        <v>98.971193415637856</v>
      </c>
    </row>
    <row r="41" spans="1:22" x14ac:dyDescent="0.25">
      <c r="A41" s="511" t="s">
        <v>643</v>
      </c>
      <c r="B41" s="356"/>
      <c r="C41" s="356"/>
      <c r="D41" s="356"/>
      <c r="E41" s="356"/>
      <c r="F41" s="356"/>
      <c r="G41" s="356"/>
      <c r="H41" s="25">
        <v>6111</v>
      </c>
      <c r="I41" s="47" t="s">
        <v>13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59">M41/7.5345</f>
        <v>371623.86356095294</v>
      </c>
      <c r="O41" s="16">
        <v>375000</v>
      </c>
      <c r="P41" s="719">
        <f t="shared" ref="P41:P47" si="60">O41*7.5345</f>
        <v>2825437.5</v>
      </c>
      <c r="Q41" s="16">
        <v>380000</v>
      </c>
      <c r="R41" s="719">
        <f t="shared" ref="R41:R47" si="61">Q41*7.5345</f>
        <v>2863110</v>
      </c>
      <c r="S41" s="16">
        <v>380000</v>
      </c>
      <c r="T41" s="719">
        <f t="shared" ref="T41" si="62">S41*7.5345</f>
        <v>2863110</v>
      </c>
      <c r="U41" s="48">
        <f t="shared" ref="U41:U93" si="63">Q41/O41*100</f>
        <v>101.33333333333334</v>
      </c>
      <c r="V41" s="793">
        <f t="shared" ref="V41:V90" si="64">S41/Q41*100</f>
        <v>100</v>
      </c>
    </row>
    <row r="42" spans="1:22" x14ac:dyDescent="0.25">
      <c r="A42" s="511" t="s">
        <v>643</v>
      </c>
      <c r="B42" s="356"/>
      <c r="C42" s="356"/>
      <c r="D42" s="356"/>
      <c r="E42" s="356"/>
      <c r="F42" s="356"/>
      <c r="G42" s="356"/>
      <c r="H42" s="25">
        <v>6112</v>
      </c>
      <c r="I42" s="47" t="s">
        <v>14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59"/>
        <v>59725.263786581723</v>
      </c>
      <c r="O42" s="16">
        <v>62000</v>
      </c>
      <c r="P42" s="719">
        <f t="shared" si="60"/>
        <v>467139</v>
      </c>
      <c r="Q42" s="16">
        <v>65000</v>
      </c>
      <c r="R42" s="719">
        <f t="shared" si="61"/>
        <v>489742.5</v>
      </c>
      <c r="S42" s="16">
        <v>65000</v>
      </c>
      <c r="T42" s="719">
        <f t="shared" ref="T42" si="65">S42*7.5345</f>
        <v>489742.5</v>
      </c>
      <c r="U42" s="48">
        <f t="shared" si="63"/>
        <v>104.83870967741935</v>
      </c>
      <c r="V42" s="793">
        <f t="shared" si="64"/>
        <v>100</v>
      </c>
    </row>
    <row r="43" spans="1:22" x14ac:dyDescent="0.25">
      <c r="A43" s="511" t="s">
        <v>643</v>
      </c>
      <c r="B43" s="356"/>
      <c r="C43" s="356"/>
      <c r="D43" s="356"/>
      <c r="E43" s="356"/>
      <c r="F43" s="356"/>
      <c r="G43" s="356"/>
      <c r="H43" s="25">
        <v>6113</v>
      </c>
      <c r="I43" s="47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59"/>
        <v>11945.052757316344</v>
      </c>
      <c r="O43" s="16">
        <v>12000</v>
      </c>
      <c r="P43" s="719">
        <f t="shared" si="60"/>
        <v>90414</v>
      </c>
      <c r="Q43" s="16">
        <v>13000</v>
      </c>
      <c r="R43" s="719">
        <f>Q43*7.5345</f>
        <v>97948.5</v>
      </c>
      <c r="S43" s="16">
        <v>13000</v>
      </c>
      <c r="T43" s="719">
        <f t="shared" ref="T43" si="66">S43*7.5345</f>
        <v>97948.5</v>
      </c>
      <c r="U43" s="48">
        <f t="shared" si="63"/>
        <v>108.33333333333333</v>
      </c>
      <c r="V43" s="793">
        <f t="shared" si="64"/>
        <v>100</v>
      </c>
    </row>
    <row r="44" spans="1:22" x14ac:dyDescent="0.25">
      <c r="A44" s="511" t="s">
        <v>643</v>
      </c>
      <c r="B44" s="356"/>
      <c r="C44" s="356"/>
      <c r="D44" s="356"/>
      <c r="E44" s="356"/>
      <c r="F44" s="356"/>
      <c r="G44" s="356"/>
      <c r="H44" s="25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59"/>
        <v>53089.123365850421</v>
      </c>
      <c r="O44" s="16">
        <v>56000</v>
      </c>
      <c r="P44" s="719">
        <f t="shared" si="60"/>
        <v>421932</v>
      </c>
      <c r="Q44" s="16">
        <v>57000</v>
      </c>
      <c r="R44" s="719">
        <f t="shared" si="61"/>
        <v>429466.5</v>
      </c>
      <c r="S44" s="16">
        <v>57000</v>
      </c>
      <c r="T44" s="719">
        <f t="shared" ref="T44" si="67">S44*7.5345</f>
        <v>429466.5</v>
      </c>
      <c r="U44" s="48">
        <f t="shared" si="63"/>
        <v>101.78571428571428</v>
      </c>
      <c r="V44" s="793">
        <f t="shared" si="64"/>
        <v>100</v>
      </c>
    </row>
    <row r="45" spans="1:22" x14ac:dyDescent="0.25">
      <c r="A45" s="511" t="s">
        <v>643</v>
      </c>
      <c r="B45" s="356"/>
      <c r="C45" s="356"/>
      <c r="D45" s="356"/>
      <c r="E45" s="356"/>
      <c r="F45" s="356"/>
      <c r="G45" s="356"/>
      <c r="H45" s="25">
        <v>6115</v>
      </c>
      <c r="I45" s="15" t="s">
        <v>15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59"/>
        <v>33180.702103656513</v>
      </c>
      <c r="O45" s="16">
        <v>48000</v>
      </c>
      <c r="P45" s="719">
        <f t="shared" si="60"/>
        <v>361656</v>
      </c>
      <c r="Q45" s="16">
        <v>47000</v>
      </c>
      <c r="R45" s="719">
        <f t="shared" si="61"/>
        <v>354121.5</v>
      </c>
      <c r="S45" s="16">
        <v>45000</v>
      </c>
      <c r="T45" s="719">
        <f t="shared" ref="T45" si="68">S45*7.5345</f>
        <v>339052.5</v>
      </c>
      <c r="U45" s="48">
        <f t="shared" si="63"/>
        <v>97.916666666666657</v>
      </c>
      <c r="V45" s="793">
        <f t="shared" si="64"/>
        <v>95.744680851063833</v>
      </c>
    </row>
    <row r="46" spans="1:22" x14ac:dyDescent="0.25">
      <c r="A46" s="511" t="s">
        <v>643</v>
      </c>
      <c r="B46" s="356"/>
      <c r="C46" s="356"/>
      <c r="D46" s="356"/>
      <c r="E46" s="356"/>
      <c r="F46" s="356"/>
      <c r="G46" s="356"/>
      <c r="H46" s="25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59"/>
        <v>663.61404207313024</v>
      </c>
      <c r="O46" s="16">
        <v>1000</v>
      </c>
      <c r="P46" s="719">
        <f t="shared" si="60"/>
        <v>7534.5</v>
      </c>
      <c r="Q46" s="16">
        <v>1000</v>
      </c>
      <c r="R46" s="719">
        <f t="shared" si="61"/>
        <v>7534.5</v>
      </c>
      <c r="S46" s="16">
        <v>1000</v>
      </c>
      <c r="T46" s="719">
        <f t="shared" ref="T46" si="69">S46*7.5345</f>
        <v>7534.5</v>
      </c>
      <c r="U46" s="48">
        <f t="shared" si="63"/>
        <v>100</v>
      </c>
      <c r="V46" s="793">
        <f t="shared" si="64"/>
        <v>100</v>
      </c>
    </row>
    <row r="47" spans="1:22" x14ac:dyDescent="0.25">
      <c r="A47" s="511" t="s">
        <v>643</v>
      </c>
      <c r="B47" s="356"/>
      <c r="C47" s="356"/>
      <c r="D47" s="356"/>
      <c r="E47" s="356"/>
      <c r="F47" s="356"/>
      <c r="G47" s="356"/>
      <c r="H47" s="25">
        <v>6117</v>
      </c>
      <c r="I47" s="47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59"/>
        <v>-72997.544628044328</v>
      </c>
      <c r="O47" s="16">
        <v>-75000</v>
      </c>
      <c r="P47" s="719">
        <f t="shared" si="60"/>
        <v>-565087.5</v>
      </c>
      <c r="Q47" s="16">
        <v>-77000</v>
      </c>
      <c r="R47" s="719">
        <f t="shared" si="61"/>
        <v>-580156.5</v>
      </c>
      <c r="S47" s="16">
        <v>-80000</v>
      </c>
      <c r="T47" s="719">
        <f t="shared" ref="T47" si="70">S47*7.5345</f>
        <v>-602760</v>
      </c>
      <c r="U47" s="48">
        <f t="shared" si="63"/>
        <v>102.66666666666666</v>
      </c>
      <c r="V47" s="793">
        <f t="shared" si="64"/>
        <v>103.89610389610388</v>
      </c>
    </row>
    <row r="48" spans="1:22" s="1" customFormat="1" x14ac:dyDescent="0.25">
      <c r="A48" s="511"/>
      <c r="B48" s="356"/>
      <c r="C48" s="356"/>
      <c r="D48" s="356"/>
      <c r="E48" s="356"/>
      <c r="F48" s="356"/>
      <c r="G48" s="356"/>
      <c r="H48" s="24">
        <v>613</v>
      </c>
      <c r="I48" s="8" t="s">
        <v>16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1">M49+M50</f>
        <v>200000</v>
      </c>
      <c r="N48" s="12">
        <f t="shared" si="71"/>
        <v>26544.56168292521</v>
      </c>
      <c r="O48" s="12">
        <f t="shared" si="71"/>
        <v>28000</v>
      </c>
      <c r="P48" s="699">
        <f t="shared" si="71"/>
        <v>210966</v>
      </c>
      <c r="Q48" s="12">
        <f t="shared" ref="Q48:T48" si="72">Q49+Q50</f>
        <v>30000</v>
      </c>
      <c r="R48" s="699">
        <f t="shared" ref="R48" si="73">R49+R50</f>
        <v>226035</v>
      </c>
      <c r="S48" s="12">
        <f t="shared" si="72"/>
        <v>27000</v>
      </c>
      <c r="T48" s="699">
        <f t="shared" si="72"/>
        <v>203431.5</v>
      </c>
      <c r="U48" s="48">
        <f t="shared" si="63"/>
        <v>107.14285714285714</v>
      </c>
      <c r="V48" s="793">
        <f t="shared" si="64"/>
        <v>90</v>
      </c>
    </row>
    <row r="49" spans="1:22" x14ac:dyDescent="0.25">
      <c r="A49" s="511" t="s">
        <v>643</v>
      </c>
      <c r="B49" s="356"/>
      <c r="C49" s="356"/>
      <c r="D49" s="356"/>
      <c r="E49" s="356"/>
      <c r="F49" s="356"/>
      <c r="G49" s="356"/>
      <c r="H49" s="27">
        <v>6131</v>
      </c>
      <c r="I49" s="10" t="s">
        <v>17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719">
        <f>O49*7.5345</f>
        <v>0</v>
      </c>
      <c r="Q49" s="16">
        <v>0</v>
      </c>
      <c r="R49" s="719">
        <f>Q49*7.5345</f>
        <v>0</v>
      </c>
      <c r="S49" s="16">
        <v>0</v>
      </c>
      <c r="T49" s="719">
        <f>S49*7.5345</f>
        <v>0</v>
      </c>
      <c r="U49" s="48">
        <v>0</v>
      </c>
      <c r="V49" s="793">
        <v>0</v>
      </c>
    </row>
    <row r="50" spans="1:22" s="29" customFormat="1" x14ac:dyDescent="0.25">
      <c r="A50" s="511" t="s">
        <v>643</v>
      </c>
      <c r="B50" s="356"/>
      <c r="C50" s="356"/>
      <c r="D50" s="356"/>
      <c r="E50" s="356"/>
      <c r="F50" s="356"/>
      <c r="G50" s="356"/>
      <c r="H50" s="27">
        <v>6134</v>
      </c>
      <c r="I50" s="10" t="s">
        <v>18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28000</v>
      </c>
      <c r="P50" s="719">
        <f>O50*7.5345</f>
        <v>210966</v>
      </c>
      <c r="Q50" s="16">
        <v>30000</v>
      </c>
      <c r="R50" s="719">
        <f>Q50*7.5345</f>
        <v>226035</v>
      </c>
      <c r="S50" s="16">
        <v>27000</v>
      </c>
      <c r="T50" s="719">
        <f>S50*7.5345</f>
        <v>203431.5</v>
      </c>
      <c r="U50" s="48">
        <f t="shared" si="63"/>
        <v>107.14285714285714</v>
      </c>
      <c r="V50" s="793">
        <f t="shared" si="64"/>
        <v>90</v>
      </c>
    </row>
    <row r="51" spans="1:22" s="1" customFormat="1" x14ac:dyDescent="0.25">
      <c r="A51" s="511"/>
      <c r="B51" s="356"/>
      <c r="C51" s="356"/>
      <c r="D51" s="356"/>
      <c r="E51" s="356"/>
      <c r="F51" s="356"/>
      <c r="G51" s="356"/>
      <c r="H51" s="24">
        <v>614</v>
      </c>
      <c r="I51" s="8" t="s">
        <v>19</v>
      </c>
      <c r="J51" s="12" t="e">
        <f t="shared" ref="J51:M51" si="74">SUM(J52+J53)</f>
        <v>#REF!</v>
      </c>
      <c r="K51" s="12" t="e">
        <f t="shared" si="74"/>
        <v>#REF!</v>
      </c>
      <c r="L51" s="12" t="e">
        <f t="shared" si="74"/>
        <v>#REF!</v>
      </c>
      <c r="M51" s="12">
        <f t="shared" si="74"/>
        <v>46000</v>
      </c>
      <c r="N51" s="12">
        <f t="shared" ref="N51:O51" si="75">SUM(N52+N53)</f>
        <v>6105.2491870727981</v>
      </c>
      <c r="O51" s="12">
        <f t="shared" si="75"/>
        <v>7000</v>
      </c>
      <c r="P51" s="699">
        <f t="shared" ref="P51:R51" si="76">SUM(P52+P53)</f>
        <v>52741.5</v>
      </c>
      <c r="Q51" s="12">
        <f t="shared" si="76"/>
        <v>7200</v>
      </c>
      <c r="R51" s="699">
        <f t="shared" si="76"/>
        <v>54248.4</v>
      </c>
      <c r="S51" s="12">
        <f t="shared" ref="S51:T51" si="77">SUM(S52+S53)</f>
        <v>8100</v>
      </c>
      <c r="T51" s="699">
        <f t="shared" si="77"/>
        <v>61029.45</v>
      </c>
      <c r="U51" s="48">
        <f t="shared" si="63"/>
        <v>102.85714285714285</v>
      </c>
      <c r="V51" s="793">
        <f t="shared" si="64"/>
        <v>112.5</v>
      </c>
    </row>
    <row r="52" spans="1:22" x14ac:dyDescent="0.25">
      <c r="A52" s="511" t="s">
        <v>643</v>
      </c>
      <c r="B52" s="356"/>
      <c r="C52" s="356"/>
      <c r="D52" s="356"/>
      <c r="E52" s="356"/>
      <c r="F52" s="356"/>
      <c r="G52" s="356"/>
      <c r="H52" s="27">
        <v>6142</v>
      </c>
      <c r="I52" s="10" t="s">
        <v>20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6500</v>
      </c>
      <c r="P52" s="719">
        <f>O52*7.5345</f>
        <v>48974.25</v>
      </c>
      <c r="Q52" s="16">
        <v>7000</v>
      </c>
      <c r="R52" s="719">
        <f>Q52*7.5345</f>
        <v>52741.5</v>
      </c>
      <c r="S52" s="16">
        <v>8000</v>
      </c>
      <c r="T52" s="719">
        <f>S52*7.5345</f>
        <v>60276</v>
      </c>
      <c r="U52" s="48">
        <f t="shared" si="63"/>
        <v>107.69230769230769</v>
      </c>
      <c r="V52" s="793">
        <f t="shared" si="64"/>
        <v>114.28571428571428</v>
      </c>
    </row>
    <row r="53" spans="1:22" s="29" customFormat="1" x14ac:dyDescent="0.25">
      <c r="A53" s="511" t="s">
        <v>643</v>
      </c>
      <c r="B53" s="356"/>
      <c r="C53" s="356"/>
      <c r="D53" s="356"/>
      <c r="E53" s="356"/>
      <c r="F53" s="356"/>
      <c r="G53" s="356"/>
      <c r="H53" s="27">
        <v>6145</v>
      </c>
      <c r="I53" s="10" t="s">
        <v>21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719">
        <f>O53*7.5345</f>
        <v>3767.25</v>
      </c>
      <c r="Q53" s="16">
        <v>200</v>
      </c>
      <c r="R53" s="719">
        <f>Q53*7.5345</f>
        <v>1506.9</v>
      </c>
      <c r="S53" s="16">
        <v>100</v>
      </c>
      <c r="T53" s="719">
        <f>S53*7.5345</f>
        <v>753.45</v>
      </c>
      <c r="U53" s="48">
        <f t="shared" si="63"/>
        <v>40</v>
      </c>
      <c r="V53" s="793">
        <f t="shared" si="64"/>
        <v>50</v>
      </c>
    </row>
    <row r="54" spans="1:22" s="86" customFormat="1" x14ac:dyDescent="0.25">
      <c r="A54" s="512"/>
      <c r="B54" s="364"/>
      <c r="C54" s="364"/>
      <c r="D54" s="364"/>
      <c r="E54" s="364"/>
      <c r="F54" s="364"/>
      <c r="G54" s="364"/>
      <c r="H54" s="87">
        <v>63</v>
      </c>
      <c r="I54" s="88" t="s">
        <v>22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78">SUM(M55+M58+M61)</f>
        <v>4145000</v>
      </c>
      <c r="N54" s="89">
        <f t="shared" si="78"/>
        <v>550136.040878625</v>
      </c>
      <c r="O54" s="89">
        <f t="shared" si="78"/>
        <v>599000</v>
      </c>
      <c r="P54" s="720">
        <f t="shared" si="78"/>
        <v>4513165.5</v>
      </c>
      <c r="Q54" s="89">
        <f t="shared" ref="Q54:T54" si="79">SUM(Q55+Q58+Q61)</f>
        <v>779000</v>
      </c>
      <c r="R54" s="720">
        <f t="shared" ref="R54" si="80">SUM(R55+R58+R61)</f>
        <v>5756358</v>
      </c>
      <c r="S54" s="89">
        <f t="shared" si="79"/>
        <v>953000</v>
      </c>
      <c r="T54" s="720">
        <f t="shared" si="79"/>
        <v>7180378.5</v>
      </c>
      <c r="U54" s="83">
        <f>Q54/O54*100</f>
        <v>130.05008347245408</v>
      </c>
      <c r="V54" s="792">
        <f>S54/Q54*100</f>
        <v>122.33632862644417</v>
      </c>
    </row>
    <row r="55" spans="1:22" s="1" customFormat="1" x14ac:dyDescent="0.25">
      <c r="A55" s="511"/>
      <c r="B55" s="356"/>
      <c r="C55" s="356"/>
      <c r="D55" s="356" t="s">
        <v>366</v>
      </c>
      <c r="E55" s="356"/>
      <c r="F55" s="356"/>
      <c r="G55" s="356"/>
      <c r="H55" s="24">
        <v>633</v>
      </c>
      <c r="I55" s="8" t="s">
        <v>23</v>
      </c>
      <c r="J55" s="12">
        <f t="shared" ref="J55:M55" si="81">SUM(J56:J57)</f>
        <v>949030</v>
      </c>
      <c r="K55" s="12">
        <f t="shared" si="81"/>
        <v>800000</v>
      </c>
      <c r="L55" s="12">
        <f t="shared" si="81"/>
        <v>1280000</v>
      </c>
      <c r="M55" s="12">
        <f t="shared" si="81"/>
        <v>3700000</v>
      </c>
      <c r="N55" s="12">
        <f t="shared" ref="N55:O55" si="82">SUM(N56:N57)</f>
        <v>491074.39113411639</v>
      </c>
      <c r="O55" s="12">
        <f t="shared" si="82"/>
        <v>540000</v>
      </c>
      <c r="P55" s="699">
        <f t="shared" ref="P55:R55" si="83">SUM(P56:P57)</f>
        <v>4068630</v>
      </c>
      <c r="Q55" s="12">
        <f t="shared" si="83"/>
        <v>435000</v>
      </c>
      <c r="R55" s="699">
        <f t="shared" si="83"/>
        <v>3277507.5</v>
      </c>
      <c r="S55" s="12">
        <f t="shared" ref="S55:T55" si="84">SUM(S56:S57)</f>
        <v>380000</v>
      </c>
      <c r="T55" s="699">
        <f t="shared" si="84"/>
        <v>2863110</v>
      </c>
      <c r="U55" s="48">
        <f t="shared" si="63"/>
        <v>80.555555555555557</v>
      </c>
      <c r="V55" s="793">
        <f t="shared" si="64"/>
        <v>87.356321839080465</v>
      </c>
    </row>
    <row r="56" spans="1:22" x14ac:dyDescent="0.25">
      <c r="A56" s="511" t="s">
        <v>631</v>
      </c>
      <c r="B56" s="356"/>
      <c r="C56" s="356"/>
      <c r="D56" s="356"/>
      <c r="E56" s="356"/>
      <c r="F56" s="356"/>
      <c r="G56" s="356"/>
      <c r="H56" s="25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16">
        <v>370000</v>
      </c>
      <c r="P56" s="719">
        <f>O56*7.5345</f>
        <v>2787765</v>
      </c>
      <c r="Q56" s="16">
        <f>350000</f>
        <v>350000</v>
      </c>
      <c r="R56" s="719">
        <f>Q56*7.5345</f>
        <v>2637075</v>
      </c>
      <c r="S56" s="16">
        <v>330000</v>
      </c>
      <c r="T56" s="719">
        <f>S56*7.5345</f>
        <v>2486385</v>
      </c>
      <c r="U56" s="48">
        <f t="shared" si="63"/>
        <v>94.594594594594597</v>
      </c>
      <c r="V56" s="793">
        <f t="shared" si="64"/>
        <v>94.285714285714278</v>
      </c>
    </row>
    <row r="57" spans="1:22" x14ac:dyDescent="0.25">
      <c r="A57" s="511" t="s">
        <v>632</v>
      </c>
      <c r="B57" s="356"/>
      <c r="C57" s="356"/>
      <c r="D57" s="356"/>
      <c r="E57" s="356"/>
      <c r="F57" s="356"/>
      <c r="G57" s="356"/>
      <c r="H57" s="25">
        <v>6332</v>
      </c>
      <c r="I57" s="15" t="s">
        <v>379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f>135000+35000</f>
        <v>170000</v>
      </c>
      <c r="P57" s="719">
        <f>O57*7.5345</f>
        <v>1280865</v>
      </c>
      <c r="Q57" s="16">
        <f>35000+50000</f>
        <v>85000</v>
      </c>
      <c r="R57" s="719">
        <f>Q57*7.5345</f>
        <v>640432.5</v>
      </c>
      <c r="S57" s="16">
        <v>50000</v>
      </c>
      <c r="T57" s="719">
        <f>S57*7.5345</f>
        <v>376725</v>
      </c>
      <c r="U57" s="48">
        <f t="shared" si="63"/>
        <v>50</v>
      </c>
      <c r="V57" s="793">
        <f t="shared" si="64"/>
        <v>58.82352941176471</v>
      </c>
    </row>
    <row r="58" spans="1:22" s="1" customFormat="1" x14ac:dyDescent="0.25">
      <c r="A58" s="511"/>
      <c r="B58" s="356"/>
      <c r="C58" s="356"/>
      <c r="D58" s="356" t="s">
        <v>366</v>
      </c>
      <c r="E58" s="356"/>
      <c r="F58" s="356"/>
      <c r="G58" s="356"/>
      <c r="H58" s="24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5">M59+M60</f>
        <v>80000</v>
      </c>
      <c r="N58" s="12">
        <f t="shared" si="85"/>
        <v>10617.824673170084</v>
      </c>
      <c r="O58" s="12">
        <f t="shared" si="85"/>
        <v>10500</v>
      </c>
      <c r="P58" s="699">
        <f t="shared" si="85"/>
        <v>79112.25</v>
      </c>
      <c r="Q58" s="12">
        <f t="shared" ref="Q58:T58" si="86">Q59+Q60</f>
        <v>26000</v>
      </c>
      <c r="R58" s="699">
        <f t="shared" ref="R58" si="87">R59+R60</f>
        <v>82879.5</v>
      </c>
      <c r="S58" s="12">
        <f t="shared" si="86"/>
        <v>11000</v>
      </c>
      <c r="T58" s="699">
        <f t="shared" si="86"/>
        <v>82879.5</v>
      </c>
      <c r="U58" s="48">
        <f t="shared" si="63"/>
        <v>247.61904761904762</v>
      </c>
      <c r="V58" s="793">
        <f t="shared" si="64"/>
        <v>42.307692307692307</v>
      </c>
    </row>
    <row r="59" spans="1:22" x14ac:dyDescent="0.25">
      <c r="A59" s="511" t="s">
        <v>633</v>
      </c>
      <c r="B59" s="356"/>
      <c r="C59" s="356"/>
      <c r="D59" s="356"/>
      <c r="E59" s="356"/>
      <c r="F59" s="356"/>
      <c r="G59" s="356"/>
      <c r="H59" s="25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10500</v>
      </c>
      <c r="P59" s="719">
        <f>O59*7.5345</f>
        <v>79112.25</v>
      </c>
      <c r="Q59" s="16">
        <v>11000</v>
      </c>
      <c r="R59" s="719">
        <f>Q59*7.5345</f>
        <v>82879.5</v>
      </c>
      <c r="S59" s="16">
        <v>11000</v>
      </c>
      <c r="T59" s="719">
        <f>S59*7.5345</f>
        <v>82879.5</v>
      </c>
      <c r="U59" s="48">
        <f t="shared" si="63"/>
        <v>104.76190476190477</v>
      </c>
      <c r="V59" s="793">
        <f t="shared" si="64"/>
        <v>100</v>
      </c>
    </row>
    <row r="60" spans="1:22" x14ac:dyDescent="0.25">
      <c r="A60" s="511" t="s">
        <v>634</v>
      </c>
      <c r="B60" s="356"/>
      <c r="C60" s="356"/>
      <c r="D60" s="356"/>
      <c r="E60" s="356"/>
      <c r="F60" s="356"/>
      <c r="G60" s="356"/>
      <c r="H60" s="25">
        <v>6342</v>
      </c>
      <c r="I60" s="47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/>
      <c r="P60" s="719"/>
      <c r="Q60" s="16">
        <v>15000</v>
      </c>
      <c r="R60" s="719"/>
      <c r="S60" s="16"/>
      <c r="T60" s="719"/>
      <c r="U60" s="48">
        <v>0</v>
      </c>
      <c r="V60" s="793">
        <f t="shared" si="64"/>
        <v>0</v>
      </c>
    </row>
    <row r="61" spans="1:22" s="1" customFormat="1" ht="21" x14ac:dyDescent="0.25">
      <c r="A61" s="511"/>
      <c r="B61" s="356"/>
      <c r="C61" s="356"/>
      <c r="D61" s="356" t="s">
        <v>366</v>
      </c>
      <c r="E61" s="356"/>
      <c r="F61" s="356"/>
      <c r="G61" s="356"/>
      <c r="H61" s="24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88">SUM(M62:M63)</f>
        <v>365000</v>
      </c>
      <c r="N61" s="12">
        <f t="shared" si="88"/>
        <v>48443.825071338506</v>
      </c>
      <c r="O61" s="12">
        <f t="shared" si="88"/>
        <v>48500</v>
      </c>
      <c r="P61" s="699">
        <f t="shared" si="88"/>
        <v>365423.25</v>
      </c>
      <c r="Q61" s="12">
        <f t="shared" ref="Q61:T61" si="89">SUM(Q62:Q63)</f>
        <v>318000</v>
      </c>
      <c r="R61" s="699">
        <f t="shared" ref="R61" si="90">SUM(R62:R63)</f>
        <v>2395971</v>
      </c>
      <c r="S61" s="12">
        <f t="shared" si="89"/>
        <v>562000</v>
      </c>
      <c r="T61" s="699">
        <f t="shared" si="89"/>
        <v>4234389</v>
      </c>
      <c r="U61" s="48">
        <f t="shared" si="63"/>
        <v>655.67010309278351</v>
      </c>
      <c r="V61" s="793">
        <f t="shared" si="64"/>
        <v>176.72955974842768</v>
      </c>
    </row>
    <row r="62" spans="1:22" ht="21" x14ac:dyDescent="0.25">
      <c r="A62" s="511" t="s">
        <v>629</v>
      </c>
      <c r="B62" s="356"/>
      <c r="C62" s="356"/>
      <c r="D62" s="356"/>
      <c r="E62" s="356"/>
      <c r="F62" s="356"/>
      <c r="G62" s="356"/>
      <c r="H62" s="25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48500</v>
      </c>
      <c r="P62" s="719">
        <f>O62*7.5345</f>
        <v>365423.25</v>
      </c>
      <c r="Q62" s="16">
        <v>118000</v>
      </c>
      <c r="R62" s="719">
        <f>Q62*7.5345</f>
        <v>889071</v>
      </c>
      <c r="S62" s="16">
        <v>62000</v>
      </c>
      <c r="T62" s="719">
        <f>S62*7.5345</f>
        <v>467139</v>
      </c>
      <c r="U62" s="48">
        <f t="shared" si="63"/>
        <v>243.29896907216494</v>
      </c>
      <c r="V62" s="793">
        <f t="shared" si="64"/>
        <v>52.542372881355938</v>
      </c>
    </row>
    <row r="63" spans="1:22" ht="21" x14ac:dyDescent="0.25">
      <c r="A63" s="511" t="s">
        <v>630</v>
      </c>
      <c r="B63" s="356"/>
      <c r="C63" s="356"/>
      <c r="D63" s="356"/>
      <c r="E63" s="356"/>
      <c r="F63" s="356"/>
      <c r="G63" s="356"/>
      <c r="H63" s="25">
        <v>6382</v>
      </c>
      <c r="I63" s="15" t="s">
        <v>380</v>
      </c>
      <c r="J63" s="16"/>
      <c r="K63" s="16"/>
      <c r="L63" s="16"/>
      <c r="M63" s="16">
        <v>0</v>
      </c>
      <c r="N63" s="16">
        <f>M63/7.5345</f>
        <v>0</v>
      </c>
      <c r="O63" s="16">
        <v>0</v>
      </c>
      <c r="P63" s="719">
        <f>O63*7.5345</f>
        <v>0</v>
      </c>
      <c r="Q63" s="16">
        <v>200000</v>
      </c>
      <c r="R63" s="719">
        <f>Q63*7.5345</f>
        <v>1506900</v>
      </c>
      <c r="S63" s="16">
        <v>500000</v>
      </c>
      <c r="T63" s="719">
        <f>S63*7.5345</f>
        <v>3767250</v>
      </c>
      <c r="U63" s="48">
        <v>0</v>
      </c>
      <c r="V63" s="793">
        <f t="shared" si="64"/>
        <v>250</v>
      </c>
    </row>
    <row r="64" spans="1:22" s="86" customFormat="1" x14ac:dyDescent="0.25">
      <c r="A64" s="512"/>
      <c r="B64" s="364"/>
      <c r="C64" s="364"/>
      <c r="D64" s="364"/>
      <c r="E64" s="364"/>
      <c r="F64" s="364"/>
      <c r="G64" s="364"/>
      <c r="H64" s="87">
        <v>64</v>
      </c>
      <c r="I64" s="88" t="s">
        <v>24</v>
      </c>
      <c r="J64" s="89" t="e">
        <f>SUM(J65+J68)</f>
        <v>#REF!</v>
      </c>
      <c r="K64" s="89" t="e">
        <f>SUM(K65,K68)</f>
        <v>#REF!</v>
      </c>
      <c r="L64" s="89" t="e">
        <f t="shared" ref="L64:P64" si="91">SUM(L65+L68)</f>
        <v>#REF!</v>
      </c>
      <c r="M64" s="89">
        <f t="shared" si="91"/>
        <v>497500</v>
      </c>
      <c r="N64" s="89">
        <f t="shared" si="91"/>
        <v>66029.597186276456</v>
      </c>
      <c r="O64" s="89">
        <f t="shared" si="91"/>
        <v>67900</v>
      </c>
      <c r="P64" s="720">
        <f t="shared" si="91"/>
        <v>511592.55000000005</v>
      </c>
      <c r="Q64" s="89">
        <f t="shared" ref="Q64:T64" si="92">SUM(Q65+Q68)</f>
        <v>67700</v>
      </c>
      <c r="R64" s="720">
        <f t="shared" ref="R64" si="93">SUM(R65+R68)</f>
        <v>510085.65</v>
      </c>
      <c r="S64" s="89">
        <f t="shared" si="92"/>
        <v>67700</v>
      </c>
      <c r="T64" s="720">
        <f t="shared" si="92"/>
        <v>510085.65</v>
      </c>
      <c r="U64" s="83">
        <f>Q64/O64*100</f>
        <v>99.705449189985274</v>
      </c>
      <c r="V64" s="792">
        <f>S64/Q64*100</f>
        <v>100</v>
      </c>
    </row>
    <row r="65" spans="1:22" s="1" customFormat="1" x14ac:dyDescent="0.25">
      <c r="A65" s="511"/>
      <c r="B65" s="356"/>
      <c r="C65" s="356"/>
      <c r="D65" s="356"/>
      <c r="E65" s="356"/>
      <c r="F65" s="356"/>
      <c r="G65" s="356"/>
      <c r="H65" s="24">
        <v>641</v>
      </c>
      <c r="I65" s="8" t="s">
        <v>25</v>
      </c>
      <c r="J65" s="12">
        <f t="shared" ref="J65:M65" si="94">SUM(J66:J67)</f>
        <v>2317</v>
      </c>
      <c r="K65" s="12">
        <f t="shared" si="94"/>
        <v>6000</v>
      </c>
      <c r="L65" s="12">
        <f t="shared" si="94"/>
        <v>6000</v>
      </c>
      <c r="M65" s="12">
        <f t="shared" si="94"/>
        <v>6000</v>
      </c>
      <c r="N65" s="12">
        <f t="shared" ref="N65:O65" si="95">SUM(N66:N67)</f>
        <v>796.33685048775624</v>
      </c>
      <c r="O65" s="12">
        <f t="shared" si="95"/>
        <v>700</v>
      </c>
      <c r="P65" s="699">
        <f t="shared" ref="P65:R65" si="96">SUM(P66:P67)</f>
        <v>5274.15</v>
      </c>
      <c r="Q65" s="12">
        <f t="shared" si="96"/>
        <v>500</v>
      </c>
      <c r="R65" s="699">
        <f t="shared" si="96"/>
        <v>3767.25</v>
      </c>
      <c r="S65" s="12">
        <f t="shared" ref="S65:T65" si="97">SUM(S66:S67)</f>
        <v>500</v>
      </c>
      <c r="T65" s="699">
        <f t="shared" si="97"/>
        <v>3767.25</v>
      </c>
      <c r="U65" s="48">
        <f t="shared" si="63"/>
        <v>71.428571428571431</v>
      </c>
      <c r="V65" s="793">
        <f t="shared" si="64"/>
        <v>100</v>
      </c>
    </row>
    <row r="66" spans="1:22" x14ac:dyDescent="0.25">
      <c r="A66" s="511" t="s">
        <v>643</v>
      </c>
      <c r="B66" s="356"/>
      <c r="C66" s="356"/>
      <c r="D66" s="356"/>
      <c r="E66" s="356"/>
      <c r="F66" s="356"/>
      <c r="G66" s="356"/>
      <c r="H66" s="25">
        <v>64132</v>
      </c>
      <c r="I66" s="47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200</v>
      </c>
      <c r="P66" s="719">
        <f>O66*7.5345</f>
        <v>1506.9</v>
      </c>
      <c r="Q66" s="16">
        <v>200</v>
      </c>
      <c r="R66" s="719">
        <f>Q66*7.5345</f>
        <v>1506.9</v>
      </c>
      <c r="S66" s="16">
        <v>200</v>
      </c>
      <c r="T66" s="719">
        <f>S66*7.5345</f>
        <v>1506.9</v>
      </c>
      <c r="U66" s="48">
        <f t="shared" si="63"/>
        <v>100</v>
      </c>
      <c r="V66" s="793">
        <f t="shared" si="64"/>
        <v>100</v>
      </c>
    </row>
    <row r="67" spans="1:22" x14ac:dyDescent="0.25">
      <c r="A67" s="511" t="s">
        <v>643</v>
      </c>
      <c r="B67" s="356"/>
      <c r="C67" s="356"/>
      <c r="D67" s="356"/>
      <c r="E67" s="356"/>
      <c r="F67" s="356"/>
      <c r="G67" s="356"/>
      <c r="H67" s="25">
        <v>64143</v>
      </c>
      <c r="I67" s="15" t="s">
        <v>26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719">
        <f>O67*7.5345</f>
        <v>3767.25</v>
      </c>
      <c r="Q67" s="16">
        <v>300</v>
      </c>
      <c r="R67" s="719">
        <f>Q67*7.5345</f>
        <v>2260.35</v>
      </c>
      <c r="S67" s="16">
        <v>300</v>
      </c>
      <c r="T67" s="719">
        <f>S67*7.5345</f>
        <v>2260.35</v>
      </c>
      <c r="U67" s="48">
        <f t="shared" si="63"/>
        <v>60</v>
      </c>
      <c r="V67" s="793">
        <f t="shared" si="64"/>
        <v>100</v>
      </c>
    </row>
    <row r="68" spans="1:22" s="1" customFormat="1" x14ac:dyDescent="0.25">
      <c r="A68" s="511"/>
      <c r="B68" s="356"/>
      <c r="C68" s="356"/>
      <c r="D68" s="356"/>
      <c r="E68" s="356"/>
      <c r="F68" s="356" t="s">
        <v>368</v>
      </c>
      <c r="G68" s="356"/>
      <c r="H68" s="24">
        <v>642</v>
      </c>
      <c r="I68" s="8" t="s">
        <v>27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98">SUM(M69:M74)</f>
        <v>491500</v>
      </c>
      <c r="N68" s="12">
        <f t="shared" si="98"/>
        <v>65233.260335788706</v>
      </c>
      <c r="O68" s="12">
        <f t="shared" si="98"/>
        <v>67200</v>
      </c>
      <c r="P68" s="699">
        <f t="shared" si="98"/>
        <v>506318.4</v>
      </c>
      <c r="Q68" s="12">
        <f t="shared" ref="Q68:T68" si="99">SUM(Q69:Q74)</f>
        <v>67200</v>
      </c>
      <c r="R68" s="699">
        <f t="shared" ref="R68" si="100">SUM(R69:R74)</f>
        <v>506318.4</v>
      </c>
      <c r="S68" s="12">
        <f t="shared" si="99"/>
        <v>67200</v>
      </c>
      <c r="T68" s="699">
        <f t="shared" si="99"/>
        <v>506318.4</v>
      </c>
      <c r="U68" s="48">
        <f t="shared" si="63"/>
        <v>100</v>
      </c>
      <c r="V68" s="793">
        <f t="shared" si="64"/>
        <v>100</v>
      </c>
    </row>
    <row r="69" spans="1:22" s="29" customFormat="1" x14ac:dyDescent="0.25">
      <c r="A69" s="513"/>
      <c r="B69" s="367"/>
      <c r="C69" s="367"/>
      <c r="D69" s="367"/>
      <c r="E69" s="367"/>
      <c r="F69" s="367"/>
      <c r="G69" s="367"/>
      <c r="H69" s="28">
        <v>6421</v>
      </c>
      <c r="I69" s="9" t="s">
        <v>28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1">M69/7.5345</f>
        <v>4645.298294511912</v>
      </c>
      <c r="O69" s="12">
        <v>5000</v>
      </c>
      <c r="P69" s="719">
        <f t="shared" ref="P69:P74" si="102">O69*7.5345</f>
        <v>37672.5</v>
      </c>
      <c r="Q69" s="12">
        <v>5000</v>
      </c>
      <c r="R69" s="719">
        <f t="shared" ref="R69:R74" si="103">Q69*7.5345</f>
        <v>37672.5</v>
      </c>
      <c r="S69" s="12">
        <v>5000</v>
      </c>
      <c r="T69" s="719">
        <f t="shared" ref="T69" si="104">S69*7.5345</f>
        <v>37672.5</v>
      </c>
      <c r="U69" s="48">
        <f t="shared" si="63"/>
        <v>100</v>
      </c>
      <c r="V69" s="793">
        <f t="shared" si="64"/>
        <v>100</v>
      </c>
    </row>
    <row r="70" spans="1:22" x14ac:dyDescent="0.25">
      <c r="A70" s="514" t="s">
        <v>635</v>
      </c>
      <c r="B70" s="360"/>
      <c r="C70" s="360"/>
      <c r="D70" s="360"/>
      <c r="E70" s="360"/>
      <c r="F70" s="360"/>
      <c r="G70" s="360"/>
      <c r="H70" s="35">
        <v>64222</v>
      </c>
      <c r="I70" s="36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1"/>
        <v>39816.842524387816</v>
      </c>
      <c r="O70" s="17">
        <v>40000</v>
      </c>
      <c r="P70" s="719">
        <f t="shared" si="102"/>
        <v>301380</v>
      </c>
      <c r="Q70" s="17">
        <v>40000</v>
      </c>
      <c r="R70" s="719">
        <f t="shared" si="103"/>
        <v>301380</v>
      </c>
      <c r="S70" s="17">
        <v>40000</v>
      </c>
      <c r="T70" s="719">
        <f t="shared" ref="T70" si="105">S70*7.5345</f>
        <v>301380</v>
      </c>
      <c r="U70" s="48">
        <f t="shared" si="63"/>
        <v>100</v>
      </c>
      <c r="V70" s="793">
        <f t="shared" si="64"/>
        <v>100</v>
      </c>
    </row>
    <row r="71" spans="1:22" x14ac:dyDescent="0.25">
      <c r="A71" s="511" t="s">
        <v>636</v>
      </c>
      <c r="B71" s="356"/>
      <c r="C71" s="356"/>
      <c r="D71" s="356"/>
      <c r="E71" s="356"/>
      <c r="F71" s="356"/>
      <c r="G71" s="356"/>
      <c r="H71" s="25">
        <v>64222</v>
      </c>
      <c r="I71" s="15" t="s">
        <v>528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1"/>
        <v>3981.6842524387812</v>
      </c>
      <c r="O71" s="16">
        <v>4000</v>
      </c>
      <c r="P71" s="719">
        <f t="shared" si="102"/>
        <v>30138</v>
      </c>
      <c r="Q71" s="16">
        <v>4000</v>
      </c>
      <c r="R71" s="719">
        <f t="shared" si="103"/>
        <v>30138</v>
      </c>
      <c r="S71" s="16">
        <v>4000</v>
      </c>
      <c r="T71" s="719">
        <f t="shared" ref="T71" si="106">S71*7.5345</f>
        <v>30138</v>
      </c>
      <c r="U71" s="48">
        <f t="shared" si="63"/>
        <v>100</v>
      </c>
      <c r="V71" s="793">
        <f t="shared" si="64"/>
        <v>100</v>
      </c>
    </row>
    <row r="72" spans="1:22" x14ac:dyDescent="0.25">
      <c r="A72" s="511" t="s">
        <v>637</v>
      </c>
      <c r="B72" s="356"/>
      <c r="C72" s="356"/>
      <c r="D72" s="356"/>
      <c r="E72" s="356"/>
      <c r="F72" s="356"/>
      <c r="G72" s="356"/>
      <c r="H72" s="25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1"/>
        <v>6636.1404207313026</v>
      </c>
      <c r="O72" s="16">
        <v>8000</v>
      </c>
      <c r="P72" s="719">
        <f t="shared" si="102"/>
        <v>60276</v>
      </c>
      <c r="Q72" s="16">
        <v>8000</v>
      </c>
      <c r="R72" s="719">
        <f t="shared" si="103"/>
        <v>60276</v>
      </c>
      <c r="S72" s="16">
        <v>8000</v>
      </c>
      <c r="T72" s="719">
        <f t="shared" ref="T72" si="107">S72*7.5345</f>
        <v>60276</v>
      </c>
      <c r="U72" s="48">
        <f t="shared" si="63"/>
        <v>100</v>
      </c>
      <c r="V72" s="793">
        <f t="shared" si="64"/>
        <v>100</v>
      </c>
    </row>
    <row r="73" spans="1:22" x14ac:dyDescent="0.25">
      <c r="A73" s="511" t="s">
        <v>646</v>
      </c>
      <c r="B73" s="356"/>
      <c r="C73" s="356"/>
      <c r="D73" s="356"/>
      <c r="E73" s="356"/>
      <c r="F73" s="356"/>
      <c r="G73" s="356"/>
      <c r="H73" s="24">
        <v>6423</v>
      </c>
      <c r="I73" s="8" t="s">
        <v>644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1"/>
        <v>9954.2106310969539</v>
      </c>
      <c r="O73" s="12">
        <v>10000</v>
      </c>
      <c r="P73" s="719">
        <f t="shared" si="102"/>
        <v>75345</v>
      </c>
      <c r="Q73" s="12">
        <v>10000</v>
      </c>
      <c r="R73" s="719">
        <f t="shared" si="103"/>
        <v>75345</v>
      </c>
      <c r="S73" s="12">
        <v>10000</v>
      </c>
      <c r="T73" s="719">
        <f t="shared" ref="T73" si="108">S73*7.5345</f>
        <v>75345</v>
      </c>
      <c r="U73" s="48">
        <f t="shared" si="63"/>
        <v>100</v>
      </c>
      <c r="V73" s="793">
        <f t="shared" si="64"/>
        <v>100</v>
      </c>
    </row>
    <row r="74" spans="1:22" s="29" customFormat="1" x14ac:dyDescent="0.25">
      <c r="A74" s="511" t="s">
        <v>645</v>
      </c>
      <c r="B74" s="356"/>
      <c r="C74" s="356"/>
      <c r="D74" s="356"/>
      <c r="E74" s="356"/>
      <c r="F74" s="356"/>
      <c r="G74" s="356"/>
      <c r="H74" s="28">
        <v>6429</v>
      </c>
      <c r="I74" s="9" t="s">
        <v>29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1"/>
        <v>199.08421262193906</v>
      </c>
      <c r="O74" s="12">
        <v>200</v>
      </c>
      <c r="P74" s="719">
        <f t="shared" si="102"/>
        <v>1506.9</v>
      </c>
      <c r="Q74" s="12">
        <v>200</v>
      </c>
      <c r="R74" s="719">
        <f t="shared" si="103"/>
        <v>1506.9</v>
      </c>
      <c r="S74" s="12">
        <v>200</v>
      </c>
      <c r="T74" s="719">
        <f t="shared" ref="T74" si="109">S74*7.5345</f>
        <v>1506.9</v>
      </c>
      <c r="U74" s="48">
        <f t="shared" si="63"/>
        <v>100</v>
      </c>
      <c r="V74" s="793">
        <f t="shared" si="64"/>
        <v>100</v>
      </c>
    </row>
    <row r="75" spans="1:22" s="800" customFormat="1" ht="20.399999999999999" x14ac:dyDescent="0.2">
      <c r="A75" s="512"/>
      <c r="B75" s="795"/>
      <c r="C75" s="795"/>
      <c r="D75" s="795"/>
      <c r="E75" s="795"/>
      <c r="F75" s="795"/>
      <c r="G75" s="795"/>
      <c r="H75" s="796">
        <v>65</v>
      </c>
      <c r="I75" s="797" t="s">
        <v>153</v>
      </c>
      <c r="J75" s="798" t="e">
        <f t="shared" ref="J75:M75" si="110">SUM(J76+J80+J84)</f>
        <v>#REF!</v>
      </c>
      <c r="K75" s="798" t="e">
        <f t="shared" si="110"/>
        <v>#REF!</v>
      </c>
      <c r="L75" s="798" t="e">
        <f t="shared" si="110"/>
        <v>#REF!</v>
      </c>
      <c r="M75" s="798">
        <f t="shared" si="110"/>
        <v>1513500</v>
      </c>
      <c r="N75" s="798">
        <f t="shared" ref="N75:O75" si="111">SUM(N76+N80+N84)</f>
        <v>200875.97053553653</v>
      </c>
      <c r="O75" s="798">
        <f t="shared" si="111"/>
        <v>226300</v>
      </c>
      <c r="P75" s="799">
        <f t="shared" ref="P75:R75" si="112">SUM(P76+P80+P84)</f>
        <v>1705057.3499999999</v>
      </c>
      <c r="Q75" s="798">
        <f t="shared" si="112"/>
        <v>225100</v>
      </c>
      <c r="R75" s="799">
        <f t="shared" si="112"/>
        <v>1696015.95</v>
      </c>
      <c r="S75" s="798">
        <f t="shared" ref="S75:T75" si="113">SUM(S76+S80+S84)</f>
        <v>215100</v>
      </c>
      <c r="T75" s="799">
        <f t="shared" si="113"/>
        <v>1620670.95</v>
      </c>
      <c r="U75" s="83">
        <f>Q75/O75*100</f>
        <v>99.469730446310209</v>
      </c>
      <c r="V75" s="792">
        <f>S75/Q75*100</f>
        <v>95.557529986672591</v>
      </c>
    </row>
    <row r="76" spans="1:22" s="1" customFormat="1" x14ac:dyDescent="0.25">
      <c r="A76" s="511"/>
      <c r="B76" s="356"/>
      <c r="C76" s="356"/>
      <c r="D76" s="356"/>
      <c r="E76" s="356"/>
      <c r="F76" s="356"/>
      <c r="G76" s="356"/>
      <c r="H76" s="24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14">M77+M78+M79</f>
        <v>90000</v>
      </c>
      <c r="N76" s="12">
        <f t="shared" si="114"/>
        <v>11945.052757316345</v>
      </c>
      <c r="O76" s="12">
        <f t="shared" si="114"/>
        <v>13000</v>
      </c>
      <c r="P76" s="699">
        <f t="shared" si="114"/>
        <v>97948.5</v>
      </c>
      <c r="Q76" s="12">
        <f t="shared" ref="Q76:T76" si="115">Q77+Q78+Q79</f>
        <v>17000</v>
      </c>
      <c r="R76" s="699">
        <f t="shared" ref="R76" si="116">R77+R78+R79</f>
        <v>128086.5</v>
      </c>
      <c r="S76" s="12">
        <f t="shared" si="115"/>
        <v>17000</v>
      </c>
      <c r="T76" s="699">
        <f t="shared" si="115"/>
        <v>128086.5</v>
      </c>
      <c r="U76" s="48">
        <f t="shared" si="63"/>
        <v>130.76923076923077</v>
      </c>
      <c r="V76" s="793">
        <f t="shared" si="64"/>
        <v>100</v>
      </c>
    </row>
    <row r="77" spans="1:22" s="42" customFormat="1" x14ac:dyDescent="0.25">
      <c r="A77" s="511" t="s">
        <v>638</v>
      </c>
      <c r="B77" s="356"/>
      <c r="C77" s="356"/>
      <c r="D77" s="356"/>
      <c r="E77" s="356"/>
      <c r="F77" s="356"/>
      <c r="G77" s="356"/>
      <c r="H77" s="27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11000</v>
      </c>
      <c r="P77" s="719">
        <f>O77*7.5345</f>
        <v>82879.5</v>
      </c>
      <c r="Q77" s="16">
        <v>15000</v>
      </c>
      <c r="R77" s="719">
        <f>Q77*7.5345</f>
        <v>113017.5</v>
      </c>
      <c r="S77" s="16">
        <v>15000</v>
      </c>
      <c r="T77" s="719">
        <f>S77*7.5345</f>
        <v>113017.5</v>
      </c>
      <c r="U77" s="48">
        <f t="shared" si="63"/>
        <v>136.36363636363635</v>
      </c>
      <c r="V77" s="793">
        <f t="shared" si="64"/>
        <v>100</v>
      </c>
    </row>
    <row r="78" spans="1:22" s="42" customFormat="1" x14ac:dyDescent="0.25">
      <c r="A78" s="511" t="s">
        <v>643</v>
      </c>
      <c r="B78" s="356"/>
      <c r="C78" s="356"/>
      <c r="D78" s="356"/>
      <c r="E78" s="356"/>
      <c r="F78" s="356"/>
      <c r="G78" s="356"/>
      <c r="H78" s="27">
        <v>6513</v>
      </c>
      <c r="I78" s="10" t="s">
        <v>30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719">
        <f>O78*7.5345</f>
        <v>0</v>
      </c>
      <c r="Q78" s="16">
        <v>0</v>
      </c>
      <c r="R78" s="719">
        <f>Q78*7.5345</f>
        <v>0</v>
      </c>
      <c r="S78" s="16">
        <v>0</v>
      </c>
      <c r="T78" s="719">
        <f>S78*7.5345</f>
        <v>0</v>
      </c>
      <c r="U78" s="48">
        <v>0</v>
      </c>
      <c r="V78" s="793">
        <v>0</v>
      </c>
    </row>
    <row r="79" spans="1:22" s="42" customFormat="1" x14ac:dyDescent="0.25">
      <c r="A79" s="511" t="s">
        <v>645</v>
      </c>
      <c r="B79" s="356"/>
      <c r="C79" s="356"/>
      <c r="D79" s="356"/>
      <c r="E79" s="356"/>
      <c r="F79" s="356"/>
      <c r="G79" s="356"/>
      <c r="H79" s="27">
        <v>6514</v>
      </c>
      <c r="I79" s="10" t="s">
        <v>381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719">
        <f>O79*7.5345</f>
        <v>15069</v>
      </c>
      <c r="Q79" s="16">
        <v>2000</v>
      </c>
      <c r="R79" s="719">
        <f>Q79*7.5345</f>
        <v>15069</v>
      </c>
      <c r="S79" s="16">
        <v>2000</v>
      </c>
      <c r="T79" s="719">
        <f>S79*7.5345</f>
        <v>15069</v>
      </c>
      <c r="U79" s="48">
        <f t="shared" si="63"/>
        <v>100</v>
      </c>
      <c r="V79" s="793">
        <f t="shared" si="64"/>
        <v>100</v>
      </c>
    </row>
    <row r="80" spans="1:22" s="1" customFormat="1" x14ac:dyDescent="0.25">
      <c r="A80" s="511"/>
      <c r="B80" s="356"/>
      <c r="C80" s="356" t="s">
        <v>365</v>
      </c>
      <c r="D80" s="356"/>
      <c r="E80" s="356"/>
      <c r="F80" s="356"/>
      <c r="G80" s="356"/>
      <c r="H80" s="24">
        <v>652</v>
      </c>
      <c r="I80" s="8" t="s">
        <v>31</v>
      </c>
      <c r="J80" s="12" t="e">
        <f t="shared" ref="J80:P80" si="117">SUM(J81+J82+J83)</f>
        <v>#REF!</v>
      </c>
      <c r="K80" s="12" t="e">
        <f t="shared" si="117"/>
        <v>#REF!</v>
      </c>
      <c r="L80" s="12" t="e">
        <f t="shared" si="117"/>
        <v>#REF!</v>
      </c>
      <c r="M80" s="12">
        <f t="shared" si="117"/>
        <v>22500</v>
      </c>
      <c r="N80" s="12">
        <f t="shared" si="117"/>
        <v>2986.2631893290859</v>
      </c>
      <c r="O80" s="12">
        <f t="shared" si="117"/>
        <v>3200</v>
      </c>
      <c r="P80" s="699">
        <f t="shared" si="117"/>
        <v>24110.400000000001</v>
      </c>
      <c r="Q80" s="12">
        <f t="shared" ref="Q80:T80" si="118">SUM(Q81+Q82+Q83)</f>
        <v>3000</v>
      </c>
      <c r="R80" s="699">
        <f t="shared" ref="R80" si="119">SUM(R81+R82+R83)</f>
        <v>22603.5</v>
      </c>
      <c r="S80" s="12">
        <f t="shared" si="118"/>
        <v>3000</v>
      </c>
      <c r="T80" s="699">
        <f t="shared" si="118"/>
        <v>22603.5</v>
      </c>
      <c r="U80" s="48">
        <f t="shared" si="63"/>
        <v>93.75</v>
      </c>
      <c r="V80" s="793">
        <f t="shared" si="64"/>
        <v>100</v>
      </c>
    </row>
    <row r="81" spans="1:22" s="42" customFormat="1" x14ac:dyDescent="0.25">
      <c r="A81" s="511" t="s">
        <v>643</v>
      </c>
      <c r="B81" s="356"/>
      <c r="C81" s="356"/>
      <c r="D81" s="356"/>
      <c r="E81" s="356"/>
      <c r="F81" s="356"/>
      <c r="G81" s="356"/>
      <c r="H81" s="27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1200</v>
      </c>
      <c r="P81" s="719">
        <f>O81*7.5345</f>
        <v>9041.4</v>
      </c>
      <c r="Q81" s="16">
        <v>1000</v>
      </c>
      <c r="R81" s="719">
        <f>Q81*7.5345</f>
        <v>7534.5</v>
      </c>
      <c r="S81" s="16">
        <v>1000</v>
      </c>
      <c r="T81" s="719">
        <f>S81*7.5345</f>
        <v>7534.5</v>
      </c>
      <c r="U81" s="48">
        <f t="shared" si="63"/>
        <v>83.333333333333343</v>
      </c>
      <c r="V81" s="793">
        <f t="shared" si="64"/>
        <v>100</v>
      </c>
    </row>
    <row r="82" spans="1:22" s="42" customFormat="1" x14ac:dyDescent="0.25">
      <c r="A82" s="511" t="s">
        <v>645</v>
      </c>
      <c r="B82" s="356"/>
      <c r="C82" s="356"/>
      <c r="D82" s="356"/>
      <c r="E82" s="356"/>
      <c r="F82" s="356"/>
      <c r="G82" s="356"/>
      <c r="H82" s="27">
        <v>6524</v>
      </c>
      <c r="I82" s="10" t="s">
        <v>34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2000</v>
      </c>
      <c r="P82" s="719">
        <f>O82*7.5345</f>
        <v>15069</v>
      </c>
      <c r="Q82" s="16">
        <v>2000</v>
      </c>
      <c r="R82" s="719">
        <f>Q82*7.5345</f>
        <v>15069</v>
      </c>
      <c r="S82" s="16">
        <v>2000</v>
      </c>
      <c r="T82" s="719">
        <f>S82*7.5345</f>
        <v>15069</v>
      </c>
      <c r="U82" s="48">
        <f t="shared" si="63"/>
        <v>100</v>
      </c>
      <c r="V82" s="793">
        <f t="shared" si="64"/>
        <v>100</v>
      </c>
    </row>
    <row r="83" spans="1:22" s="42" customFormat="1" x14ac:dyDescent="0.25">
      <c r="A83" s="511"/>
      <c r="B83" s="356"/>
      <c r="C83" s="356"/>
      <c r="D83" s="356"/>
      <c r="E83" s="356"/>
      <c r="F83" s="356"/>
      <c r="G83" s="356"/>
      <c r="H83" s="27">
        <v>6526</v>
      </c>
      <c r="I83" s="10" t="s">
        <v>35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719">
        <f>O83*7.5345</f>
        <v>0</v>
      </c>
      <c r="Q83" s="16">
        <v>0</v>
      </c>
      <c r="R83" s="719">
        <f>Q83*7.5345</f>
        <v>0</v>
      </c>
      <c r="S83" s="16">
        <v>0</v>
      </c>
      <c r="T83" s="719">
        <f>S83*7.5345</f>
        <v>0</v>
      </c>
      <c r="U83" s="48">
        <v>0</v>
      </c>
      <c r="V83" s="793">
        <v>0</v>
      </c>
    </row>
    <row r="84" spans="1:22" s="29" customFormat="1" x14ac:dyDescent="0.25">
      <c r="A84" s="511"/>
      <c r="B84" s="356"/>
      <c r="C84" s="356"/>
      <c r="D84" s="356"/>
      <c r="E84" s="356"/>
      <c r="F84" s="356"/>
      <c r="G84" s="356"/>
      <c r="H84" s="28">
        <v>653</v>
      </c>
      <c r="I84" s="9" t="s">
        <v>130</v>
      </c>
      <c r="J84" s="30">
        <f t="shared" ref="J84:M84" si="120">SUM(J85:J87)</f>
        <v>93473</v>
      </c>
      <c r="K84" s="30">
        <f t="shared" si="120"/>
        <v>450000</v>
      </c>
      <c r="L84" s="30">
        <f t="shared" si="120"/>
        <v>170000</v>
      </c>
      <c r="M84" s="30">
        <f t="shared" si="120"/>
        <v>1401000</v>
      </c>
      <c r="N84" s="30">
        <f t="shared" ref="N84:O84" si="121">SUM(N85:N87)</f>
        <v>185944.65458889111</v>
      </c>
      <c r="O84" s="12">
        <f t="shared" si="121"/>
        <v>210100</v>
      </c>
      <c r="P84" s="699">
        <f t="shared" ref="P84:R84" si="122">SUM(P85:P87)</f>
        <v>1582998.45</v>
      </c>
      <c r="Q84" s="12">
        <f t="shared" si="122"/>
        <v>205100</v>
      </c>
      <c r="R84" s="699">
        <f t="shared" si="122"/>
        <v>1545325.95</v>
      </c>
      <c r="S84" s="12">
        <f t="shared" ref="S84:T84" si="123">SUM(S85:S87)</f>
        <v>195100</v>
      </c>
      <c r="T84" s="699">
        <f t="shared" si="123"/>
        <v>1469980.95</v>
      </c>
      <c r="U84" s="48">
        <f t="shared" si="63"/>
        <v>97.620180866254174</v>
      </c>
      <c r="V84" s="793">
        <f t="shared" si="64"/>
        <v>95.124329595319352</v>
      </c>
    </row>
    <row r="85" spans="1:22" x14ac:dyDescent="0.25">
      <c r="A85" s="511" t="s">
        <v>639</v>
      </c>
      <c r="B85" s="356"/>
      <c r="C85" s="356"/>
      <c r="D85" s="356"/>
      <c r="E85" s="356"/>
      <c r="F85" s="356"/>
      <c r="G85" s="356"/>
      <c r="H85" s="27">
        <v>6531</v>
      </c>
      <c r="I85" s="10" t="s">
        <v>32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100000</v>
      </c>
      <c r="P85" s="719">
        <f>O85*7.5345</f>
        <v>753450</v>
      </c>
      <c r="Q85" s="16">
        <v>90000</v>
      </c>
      <c r="R85" s="719">
        <f>Q85*7.5345</f>
        <v>678105</v>
      </c>
      <c r="S85" s="16">
        <v>80000</v>
      </c>
      <c r="T85" s="719">
        <f>S85*7.5345</f>
        <v>602760</v>
      </c>
      <c r="U85" s="48">
        <f t="shared" si="63"/>
        <v>90</v>
      </c>
      <c r="V85" s="793">
        <f t="shared" si="64"/>
        <v>88.888888888888886</v>
      </c>
    </row>
    <row r="86" spans="1:22" x14ac:dyDescent="0.25">
      <c r="A86" s="511" t="s">
        <v>640</v>
      </c>
      <c r="B86" s="356"/>
      <c r="C86" s="356"/>
      <c r="D86" s="356"/>
      <c r="E86" s="356"/>
      <c r="F86" s="356"/>
      <c r="G86" s="356"/>
      <c r="H86" s="27">
        <v>6532</v>
      </c>
      <c r="I86" s="10" t="s">
        <v>33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719">
        <f>O86*7.5345</f>
        <v>828795</v>
      </c>
      <c r="Q86" s="16">
        <v>115000</v>
      </c>
      <c r="R86" s="719">
        <f>Q86*7.5345</f>
        <v>866467.5</v>
      </c>
      <c r="S86" s="16">
        <v>115000</v>
      </c>
      <c r="T86" s="719">
        <f>S86*7.5345</f>
        <v>866467.5</v>
      </c>
      <c r="U86" s="48">
        <f t="shared" si="63"/>
        <v>104.54545454545455</v>
      </c>
      <c r="V86" s="793">
        <f t="shared" si="64"/>
        <v>100</v>
      </c>
    </row>
    <row r="87" spans="1:22" x14ac:dyDescent="0.25">
      <c r="A87" s="511" t="s">
        <v>645</v>
      </c>
      <c r="B87" s="356"/>
      <c r="C87" s="356"/>
      <c r="D87" s="356"/>
      <c r="E87" s="356"/>
      <c r="F87" s="356"/>
      <c r="G87" s="356"/>
      <c r="H87" s="27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100</v>
      </c>
      <c r="P87" s="719">
        <f>O87*7.5345</f>
        <v>753.45</v>
      </c>
      <c r="Q87" s="16">
        <v>100</v>
      </c>
      <c r="R87" s="719">
        <f>Q87*7.5345</f>
        <v>753.45</v>
      </c>
      <c r="S87" s="16">
        <v>100</v>
      </c>
      <c r="T87" s="719">
        <f>S87*7.5345</f>
        <v>753.45</v>
      </c>
      <c r="U87" s="48">
        <f t="shared" si="63"/>
        <v>100</v>
      </c>
      <c r="V87" s="793">
        <f t="shared" si="64"/>
        <v>100</v>
      </c>
    </row>
    <row r="88" spans="1:22" s="94" customFormat="1" x14ac:dyDescent="0.25">
      <c r="A88" s="512"/>
      <c r="B88" s="364"/>
      <c r="C88" s="364"/>
      <c r="D88" s="364"/>
      <c r="E88" s="364"/>
      <c r="F88" s="364"/>
      <c r="G88" s="364"/>
      <c r="H88" s="96">
        <v>66</v>
      </c>
      <c r="I88" s="97" t="s">
        <v>507</v>
      </c>
      <c r="J88" s="98">
        <f>SUM(J89)</f>
        <v>4212</v>
      </c>
      <c r="K88" s="98"/>
      <c r="L88" s="98"/>
      <c r="M88" s="89">
        <f t="shared" ref="M88:T88" si="124">SUM(M89)</f>
        <v>75000</v>
      </c>
      <c r="N88" s="89">
        <f t="shared" si="124"/>
        <v>9954.2106310969539</v>
      </c>
      <c r="O88" s="89">
        <f t="shared" si="124"/>
        <v>10000</v>
      </c>
      <c r="P88" s="720">
        <f t="shared" si="124"/>
        <v>75345</v>
      </c>
      <c r="Q88" s="89">
        <f t="shared" si="124"/>
        <v>11000</v>
      </c>
      <c r="R88" s="720">
        <f t="shared" si="124"/>
        <v>82879.5</v>
      </c>
      <c r="S88" s="89">
        <f t="shared" si="124"/>
        <v>11000</v>
      </c>
      <c r="T88" s="720">
        <f t="shared" si="124"/>
        <v>82879.5</v>
      </c>
      <c r="U88" s="83">
        <f>Q88/O88*100</f>
        <v>110.00000000000001</v>
      </c>
      <c r="V88" s="792">
        <f>S88/Q88*100</f>
        <v>100</v>
      </c>
    </row>
    <row r="89" spans="1:22" x14ac:dyDescent="0.25">
      <c r="A89" s="511"/>
      <c r="B89" s="356"/>
      <c r="C89" s="356"/>
      <c r="D89" s="356"/>
      <c r="E89" s="356"/>
      <c r="F89" s="356"/>
      <c r="G89" s="356"/>
      <c r="H89" s="28">
        <v>661</v>
      </c>
      <c r="I89" s="9" t="s">
        <v>507</v>
      </c>
      <c r="J89" s="30">
        <v>4212</v>
      </c>
      <c r="K89" s="30">
        <v>0</v>
      </c>
      <c r="L89" s="30">
        <v>0</v>
      </c>
      <c r="M89" s="30">
        <f t="shared" ref="M89:T89" si="125">M90</f>
        <v>75000</v>
      </c>
      <c r="N89" s="30">
        <f t="shared" si="125"/>
        <v>9954.2106310969539</v>
      </c>
      <c r="O89" s="12">
        <f t="shared" si="125"/>
        <v>10000</v>
      </c>
      <c r="P89" s="699">
        <f t="shared" si="125"/>
        <v>75345</v>
      </c>
      <c r="Q89" s="12">
        <f t="shared" si="125"/>
        <v>11000</v>
      </c>
      <c r="R89" s="699">
        <f t="shared" si="125"/>
        <v>82879.5</v>
      </c>
      <c r="S89" s="12">
        <f t="shared" si="125"/>
        <v>11000</v>
      </c>
      <c r="T89" s="699">
        <f t="shared" si="125"/>
        <v>82879.5</v>
      </c>
      <c r="U89" s="48">
        <f t="shared" si="63"/>
        <v>110.00000000000001</v>
      </c>
      <c r="V89" s="793">
        <f t="shared" si="64"/>
        <v>100</v>
      </c>
    </row>
    <row r="90" spans="1:22" x14ac:dyDescent="0.25">
      <c r="A90" s="515" t="s">
        <v>641</v>
      </c>
      <c r="B90" s="369"/>
      <c r="C90" s="369"/>
      <c r="D90" s="369"/>
      <c r="E90" s="369"/>
      <c r="F90" s="369"/>
      <c r="G90" s="369"/>
      <c r="H90" s="370">
        <v>6615</v>
      </c>
      <c r="I90" s="371" t="s">
        <v>508</v>
      </c>
      <c r="J90" s="372"/>
      <c r="K90" s="372"/>
      <c r="L90" s="372"/>
      <c r="M90" s="372">
        <v>75000</v>
      </c>
      <c r="N90" s="16">
        <f>M90/7.5345</f>
        <v>9954.2106310969539</v>
      </c>
      <c r="O90" s="372">
        <v>10000</v>
      </c>
      <c r="P90" s="719">
        <f>O90*7.5345</f>
        <v>75345</v>
      </c>
      <c r="Q90" s="372">
        <v>11000</v>
      </c>
      <c r="R90" s="719">
        <f>Q90*7.5345</f>
        <v>82879.5</v>
      </c>
      <c r="S90" s="372">
        <v>11000</v>
      </c>
      <c r="T90" s="719">
        <f>S90*7.5345</f>
        <v>82879.5</v>
      </c>
      <c r="U90" s="48">
        <f t="shared" si="63"/>
        <v>110.00000000000001</v>
      </c>
      <c r="V90" s="793">
        <f t="shared" si="64"/>
        <v>100</v>
      </c>
    </row>
    <row r="91" spans="1:22" s="94" customFormat="1" x14ac:dyDescent="0.25">
      <c r="A91" s="512"/>
      <c r="B91" s="364"/>
      <c r="C91" s="364"/>
      <c r="D91" s="364"/>
      <c r="E91" s="364"/>
      <c r="F91" s="364"/>
      <c r="G91" s="364"/>
      <c r="H91" s="96">
        <v>68</v>
      </c>
      <c r="I91" s="97" t="s">
        <v>382</v>
      </c>
      <c r="J91" s="98">
        <f>SUM(J92)</f>
        <v>4212</v>
      </c>
      <c r="K91" s="98"/>
      <c r="L91" s="98"/>
      <c r="M91" s="89">
        <f t="shared" ref="M91:T91" si="126">SUM(M92)</f>
        <v>7500</v>
      </c>
      <c r="N91" s="89">
        <f t="shared" si="126"/>
        <v>995.4210631096953</v>
      </c>
      <c r="O91" s="89">
        <f t="shared" si="126"/>
        <v>1000</v>
      </c>
      <c r="P91" s="720">
        <f t="shared" si="126"/>
        <v>7534.5</v>
      </c>
      <c r="Q91" s="89">
        <f t="shared" si="126"/>
        <v>1000</v>
      </c>
      <c r="R91" s="720">
        <f t="shared" si="126"/>
        <v>7534.5</v>
      </c>
      <c r="S91" s="89">
        <f t="shared" si="126"/>
        <v>1000</v>
      </c>
      <c r="T91" s="720">
        <f t="shared" si="126"/>
        <v>7534.5</v>
      </c>
      <c r="U91" s="83">
        <f>Q91/O91*100</f>
        <v>100</v>
      </c>
      <c r="V91" s="792">
        <f>S91/Q91*100</f>
        <v>100</v>
      </c>
    </row>
    <row r="92" spans="1:22" x14ac:dyDescent="0.25">
      <c r="A92" s="511"/>
      <c r="B92" s="356"/>
      <c r="C92" s="356"/>
      <c r="D92" s="356"/>
      <c r="E92" s="356"/>
      <c r="F92" s="356"/>
      <c r="G92" s="356"/>
      <c r="H92" s="28">
        <v>681</v>
      </c>
      <c r="I92" s="9" t="s">
        <v>383</v>
      </c>
      <c r="J92" s="30">
        <v>4212</v>
      </c>
      <c r="K92" s="30">
        <v>0</v>
      </c>
      <c r="L92" s="30">
        <v>0</v>
      </c>
      <c r="M92" s="30">
        <f t="shared" ref="M92:T92" si="127">M93</f>
        <v>7500</v>
      </c>
      <c r="N92" s="30">
        <f t="shared" si="127"/>
        <v>995.4210631096953</v>
      </c>
      <c r="O92" s="12">
        <f t="shared" si="127"/>
        <v>1000</v>
      </c>
      <c r="P92" s="699">
        <f t="shared" si="127"/>
        <v>7534.5</v>
      </c>
      <c r="Q92" s="12">
        <f t="shared" si="127"/>
        <v>1000</v>
      </c>
      <c r="R92" s="699">
        <f t="shared" si="127"/>
        <v>7534.5</v>
      </c>
      <c r="S92" s="12">
        <f t="shared" si="127"/>
        <v>1000</v>
      </c>
      <c r="T92" s="699">
        <f t="shared" si="127"/>
        <v>7534.5</v>
      </c>
      <c r="U92" s="48">
        <f t="shared" si="63"/>
        <v>100</v>
      </c>
      <c r="V92" s="793">
        <f t="shared" ref="V92:V93" si="128">S92/Q92*100</f>
        <v>100</v>
      </c>
    </row>
    <row r="93" spans="1:22" x14ac:dyDescent="0.25">
      <c r="A93" s="515" t="s">
        <v>643</v>
      </c>
      <c r="B93" s="369"/>
      <c r="C93" s="369"/>
      <c r="D93" s="369"/>
      <c r="E93" s="369"/>
      <c r="F93" s="369"/>
      <c r="G93" s="369"/>
      <c r="H93" s="370">
        <v>6819</v>
      </c>
      <c r="I93" s="371" t="s">
        <v>384</v>
      </c>
      <c r="J93" s="372"/>
      <c r="K93" s="372"/>
      <c r="L93" s="372"/>
      <c r="M93" s="372">
        <v>7500</v>
      </c>
      <c r="N93" s="16">
        <f>M93/7.5345</f>
        <v>995.4210631096953</v>
      </c>
      <c r="O93" s="372">
        <v>1000</v>
      </c>
      <c r="P93" s="719">
        <f>O93*7.5345</f>
        <v>7534.5</v>
      </c>
      <c r="Q93" s="372">
        <v>1000</v>
      </c>
      <c r="R93" s="719">
        <f>Q93*7.5345</f>
        <v>7534.5</v>
      </c>
      <c r="S93" s="372">
        <v>1000</v>
      </c>
      <c r="T93" s="719">
        <f>S93*7.5345</f>
        <v>7534.5</v>
      </c>
      <c r="U93" s="52">
        <f t="shared" si="63"/>
        <v>100</v>
      </c>
      <c r="V93" s="793">
        <f t="shared" si="128"/>
        <v>100</v>
      </c>
    </row>
    <row r="94" spans="1:22" s="64" customFormat="1" ht="13.8" thickBot="1" x14ac:dyDescent="0.3">
      <c r="A94" s="516"/>
      <c r="B94" s="365"/>
      <c r="C94" s="365"/>
      <c r="D94" s="365"/>
      <c r="E94" s="365"/>
      <c r="F94" s="365"/>
      <c r="G94" s="365"/>
      <c r="H94" s="61">
        <v>7</v>
      </c>
      <c r="I94" s="62" t="s">
        <v>2</v>
      </c>
      <c r="J94" s="63" t="e">
        <f t="shared" ref="J94:T94" si="129">SUM(J95)</f>
        <v>#REF!</v>
      </c>
      <c r="K94" s="63" t="e">
        <f t="shared" si="129"/>
        <v>#REF!</v>
      </c>
      <c r="L94" s="63" t="e">
        <f t="shared" si="129"/>
        <v>#REF!</v>
      </c>
      <c r="M94" s="63">
        <f t="shared" si="129"/>
        <v>100000</v>
      </c>
      <c r="N94" s="63">
        <f t="shared" si="129"/>
        <v>13272.280841462605</v>
      </c>
      <c r="O94" s="63">
        <f t="shared" si="129"/>
        <v>13500</v>
      </c>
      <c r="P94" s="722">
        <f t="shared" si="129"/>
        <v>101715.75</v>
      </c>
      <c r="Q94" s="63">
        <f t="shared" si="129"/>
        <v>13500</v>
      </c>
      <c r="R94" s="722">
        <f t="shared" si="129"/>
        <v>101715.75</v>
      </c>
      <c r="S94" s="63">
        <f t="shared" si="129"/>
        <v>13500</v>
      </c>
      <c r="T94" s="722">
        <f t="shared" si="129"/>
        <v>101715.75</v>
      </c>
      <c r="U94" s="804">
        <f>Q94/O94*100</f>
        <v>100</v>
      </c>
      <c r="V94" s="794">
        <f>S94/Q94*100</f>
        <v>100</v>
      </c>
    </row>
    <row r="95" spans="1:22" s="86" customFormat="1" x14ac:dyDescent="0.25">
      <c r="A95" s="510"/>
      <c r="B95" s="363"/>
      <c r="C95" s="363"/>
      <c r="D95" s="363"/>
      <c r="E95" s="363"/>
      <c r="F95" s="363"/>
      <c r="G95" s="363"/>
      <c r="H95" s="80">
        <v>71</v>
      </c>
      <c r="I95" s="90" t="s">
        <v>38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0">M96</f>
        <v>100000</v>
      </c>
      <c r="N95" s="82">
        <f t="shared" si="130"/>
        <v>13272.280841462605</v>
      </c>
      <c r="O95" s="82">
        <f t="shared" si="130"/>
        <v>13500</v>
      </c>
      <c r="P95" s="718">
        <f t="shared" si="130"/>
        <v>101715.75</v>
      </c>
      <c r="Q95" s="82">
        <f t="shared" si="130"/>
        <v>13500</v>
      </c>
      <c r="R95" s="718">
        <f t="shared" si="130"/>
        <v>101715.75</v>
      </c>
      <c r="S95" s="82">
        <f t="shared" si="130"/>
        <v>13500</v>
      </c>
      <c r="T95" s="718">
        <f t="shared" si="130"/>
        <v>101715.75</v>
      </c>
      <c r="U95" s="83">
        <f>Q95/O95*100</f>
        <v>100</v>
      </c>
      <c r="V95" s="792">
        <f>S95/Q95*100</f>
        <v>100</v>
      </c>
    </row>
    <row r="96" spans="1:22" s="1" customFormat="1" x14ac:dyDescent="0.25">
      <c r="A96" s="511" t="s">
        <v>642</v>
      </c>
      <c r="B96" s="356"/>
      <c r="C96" s="356" t="s">
        <v>365</v>
      </c>
      <c r="D96" s="356"/>
      <c r="E96" s="356"/>
      <c r="F96" s="356"/>
      <c r="G96" s="356"/>
      <c r="H96" s="24">
        <v>711</v>
      </c>
      <c r="I96" s="8" t="s">
        <v>385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13500</v>
      </c>
      <c r="P96" s="719">
        <f>O96*7.5345</f>
        <v>101715.75</v>
      </c>
      <c r="Q96" s="12">
        <v>13500</v>
      </c>
      <c r="R96" s="719">
        <f>Q96*7.5345</f>
        <v>101715.75</v>
      </c>
      <c r="S96" s="12">
        <v>13500</v>
      </c>
      <c r="T96" s="719">
        <f>S96*7.5345</f>
        <v>101715.75</v>
      </c>
      <c r="U96" s="52">
        <f t="shared" ref="U96" si="131">Q96/O96*100</f>
        <v>100</v>
      </c>
      <c r="V96" s="793">
        <f t="shared" ref="V96" si="132">S96/Q96*100</f>
        <v>100</v>
      </c>
    </row>
    <row r="97" spans="1:22" s="64" customFormat="1" ht="13.8" thickBot="1" x14ac:dyDescent="0.3">
      <c r="A97" s="516"/>
      <c r="B97" s="365"/>
      <c r="C97" s="365"/>
      <c r="D97" s="365"/>
      <c r="E97" s="365"/>
      <c r="F97" s="365"/>
      <c r="G97" s="365"/>
      <c r="H97" s="61">
        <v>3</v>
      </c>
      <c r="I97" s="62" t="s">
        <v>3</v>
      </c>
      <c r="J97" s="63" t="e">
        <f t="shared" ref="J97:L97" si="133">SUM(J98+J106+J136+J143+J147+J151+J155)</f>
        <v>#REF!</v>
      </c>
      <c r="K97" s="63" t="e">
        <f t="shared" si="133"/>
        <v>#REF!</v>
      </c>
      <c r="L97" s="63" t="e">
        <f t="shared" si="133"/>
        <v>#REF!</v>
      </c>
      <c r="M97" s="63" t="e">
        <f t="shared" ref="M97:T97" si="134">SUM(M98+M106+M136+M143+M147+M151+M155)</f>
        <v>#REF!</v>
      </c>
      <c r="N97" s="63" t="e">
        <f t="shared" si="134"/>
        <v>#REF!</v>
      </c>
      <c r="O97" s="63">
        <f t="shared" si="134"/>
        <v>980700</v>
      </c>
      <c r="P97" s="722">
        <f t="shared" si="134"/>
        <v>7389084.1499999994</v>
      </c>
      <c r="Q97" s="63">
        <f t="shared" si="134"/>
        <v>1078000</v>
      </c>
      <c r="R97" s="722">
        <f t="shared" si="134"/>
        <v>8122191</v>
      </c>
      <c r="S97" s="63">
        <f t="shared" si="134"/>
        <v>955900</v>
      </c>
      <c r="T97" s="722">
        <f t="shared" si="134"/>
        <v>7202228.5500000007</v>
      </c>
      <c r="U97" s="804">
        <f>Q97/O97*100</f>
        <v>109.92148465381871</v>
      </c>
      <c r="V97" s="794">
        <f>S97/Q97*100</f>
        <v>88.673469387755105</v>
      </c>
    </row>
    <row r="98" spans="1:22" s="86" customFormat="1" x14ac:dyDescent="0.25">
      <c r="A98" s="510"/>
      <c r="B98" s="363"/>
      <c r="C98" s="363"/>
      <c r="D98" s="363"/>
      <c r="E98" s="363"/>
      <c r="F98" s="363"/>
      <c r="G98" s="363"/>
      <c r="H98" s="80">
        <v>31</v>
      </c>
      <c r="I98" s="81" t="s">
        <v>40</v>
      </c>
      <c r="J98" s="82">
        <f t="shared" ref="J98:P98" si="135">SUM(J99+J101+J103)</f>
        <v>454690</v>
      </c>
      <c r="K98" s="82">
        <f t="shared" si="135"/>
        <v>613000</v>
      </c>
      <c r="L98" s="82">
        <f t="shared" si="135"/>
        <v>498000</v>
      </c>
      <c r="M98" s="82">
        <f t="shared" si="135"/>
        <v>1146300</v>
      </c>
      <c r="N98" s="82">
        <f t="shared" si="135"/>
        <v>152140.15528568585</v>
      </c>
      <c r="O98" s="82">
        <f t="shared" si="135"/>
        <v>153300</v>
      </c>
      <c r="P98" s="718">
        <f t="shared" si="135"/>
        <v>1155038.8500000001</v>
      </c>
      <c r="Q98" s="82">
        <f t="shared" ref="Q98:T98" si="136">SUM(Q99+Q101+Q103)</f>
        <v>216500</v>
      </c>
      <c r="R98" s="718">
        <f t="shared" ref="R98" si="137">SUM(R99+R101+R103)</f>
        <v>1631219.25</v>
      </c>
      <c r="S98" s="82">
        <f t="shared" si="136"/>
        <v>164200</v>
      </c>
      <c r="T98" s="718">
        <f t="shared" si="136"/>
        <v>1237164.8999999999</v>
      </c>
      <c r="U98" s="83">
        <f>Q98/O98*100</f>
        <v>141.22635355512068</v>
      </c>
      <c r="V98" s="792">
        <f>S98/Q98*100</f>
        <v>75.842956120092381</v>
      </c>
    </row>
    <row r="99" spans="1:22" s="1" customFormat="1" x14ac:dyDescent="0.25">
      <c r="A99" s="511"/>
      <c r="B99" s="356"/>
      <c r="C99" s="356" t="s">
        <v>365</v>
      </c>
      <c r="D99" s="356"/>
      <c r="E99" s="356"/>
      <c r="F99" s="356"/>
      <c r="G99" s="356"/>
      <c r="H99" s="24">
        <v>311</v>
      </c>
      <c r="I99" s="8" t="s">
        <v>41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38">M100</f>
        <v>923300</v>
      </c>
      <c r="N99" s="12">
        <f t="shared" si="138"/>
        <v>122542.96900922424</v>
      </c>
      <c r="O99" s="12">
        <f t="shared" si="138"/>
        <v>123500</v>
      </c>
      <c r="P99" s="699">
        <f t="shared" si="138"/>
        <v>930510.75</v>
      </c>
      <c r="Q99" s="12">
        <f t="shared" si="138"/>
        <v>174500</v>
      </c>
      <c r="R99" s="699">
        <f t="shared" si="138"/>
        <v>1314770.25</v>
      </c>
      <c r="S99" s="12">
        <f t="shared" si="138"/>
        <v>130500</v>
      </c>
      <c r="T99" s="699">
        <f t="shared" si="138"/>
        <v>983252.25</v>
      </c>
      <c r="U99" s="48">
        <f t="shared" ref="U99:U104" si="139">Q99/O99*100</f>
        <v>141.29554655870444</v>
      </c>
      <c r="V99" s="793">
        <f t="shared" ref="V99:V105" si="140">S99/Q99*100</f>
        <v>74.785100286532952</v>
      </c>
    </row>
    <row r="100" spans="1:22" x14ac:dyDescent="0.25">
      <c r="A100" s="511"/>
      <c r="B100" s="356"/>
      <c r="C100" s="356"/>
      <c r="D100" s="356"/>
      <c r="E100" s="356"/>
      <c r="F100" s="356"/>
      <c r="G100" s="356"/>
      <c r="H100" s="25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Posebni!F15+Posebni!F569+Posebni!F599</f>
        <v>923300</v>
      </c>
      <c r="N100" s="16">
        <f>Posebni!G15+Posebni!G569+Posebni!G599</f>
        <v>122542.96900922424</v>
      </c>
      <c r="O100" s="16">
        <f>Posebni!H15+Posebni!H569+Posebni!H599</f>
        <v>123500</v>
      </c>
      <c r="P100" s="719">
        <f>Posebni!I15+Posebni!I569+Posebni!I599</f>
        <v>930510.75</v>
      </c>
      <c r="Q100" s="16">
        <f>Posebni!J15+Posebni!J569+Posebni!J599</f>
        <v>174500</v>
      </c>
      <c r="R100" s="719">
        <f>Q100*7.5345</f>
        <v>1314770.25</v>
      </c>
      <c r="S100" s="16">
        <f>Posebni!L15+Posebni!L569+Posebni!L599</f>
        <v>130500</v>
      </c>
      <c r="T100" s="719">
        <f>S100*7.5345</f>
        <v>983252.25</v>
      </c>
      <c r="U100" s="48">
        <f t="shared" si="139"/>
        <v>141.29554655870444</v>
      </c>
      <c r="V100" s="793">
        <f t="shared" si="140"/>
        <v>74.785100286532952</v>
      </c>
    </row>
    <row r="101" spans="1:22" s="1" customFormat="1" x14ac:dyDescent="0.25">
      <c r="A101" s="511"/>
      <c r="B101" s="356"/>
      <c r="C101" s="356"/>
      <c r="D101" s="356"/>
      <c r="E101" s="356"/>
      <c r="F101" s="356"/>
      <c r="G101" s="356"/>
      <c r="H101" s="24">
        <v>312</v>
      </c>
      <c r="I101" s="8" t="s">
        <v>42</v>
      </c>
      <c r="J101" s="12">
        <f t="shared" ref="J101:T101" si="141">SUM(J102)</f>
        <v>13926</v>
      </c>
      <c r="K101" s="12">
        <f t="shared" si="141"/>
        <v>25000</v>
      </c>
      <c r="L101" s="12">
        <f t="shared" si="141"/>
        <v>25000</v>
      </c>
      <c r="M101" s="12">
        <f t="shared" si="141"/>
        <v>70000</v>
      </c>
      <c r="N101" s="12">
        <f t="shared" si="141"/>
        <v>9290.596589023824</v>
      </c>
      <c r="O101" s="12">
        <f t="shared" si="141"/>
        <v>9300</v>
      </c>
      <c r="P101" s="699">
        <f t="shared" si="141"/>
        <v>70070.850000000006</v>
      </c>
      <c r="Q101" s="12">
        <f t="shared" si="141"/>
        <v>12500</v>
      </c>
      <c r="R101" s="699">
        <f t="shared" si="141"/>
        <v>94181.25</v>
      </c>
      <c r="S101" s="12">
        <f t="shared" si="141"/>
        <v>12200</v>
      </c>
      <c r="T101" s="699">
        <f t="shared" si="141"/>
        <v>91920.900000000009</v>
      </c>
      <c r="U101" s="48">
        <f t="shared" si="139"/>
        <v>134.40860215053763</v>
      </c>
      <c r="V101" s="793">
        <f t="shared" si="140"/>
        <v>97.6</v>
      </c>
    </row>
    <row r="102" spans="1:22" x14ac:dyDescent="0.25">
      <c r="A102" s="511"/>
      <c r="B102" s="356"/>
      <c r="C102" s="356"/>
      <c r="D102" s="356"/>
      <c r="E102" s="356"/>
      <c r="F102" s="356"/>
      <c r="G102" s="356"/>
      <c r="H102" s="25">
        <v>3121</v>
      </c>
      <c r="I102" s="15" t="s">
        <v>42</v>
      </c>
      <c r="J102" s="16">
        <v>13926</v>
      </c>
      <c r="K102" s="16">
        <v>25000</v>
      </c>
      <c r="L102" s="16">
        <v>25000</v>
      </c>
      <c r="M102" s="16">
        <f>Posebni!F17+Posebni!F571</f>
        <v>70000</v>
      </c>
      <c r="N102" s="16">
        <f>Posebni!G17+Posebni!G571</f>
        <v>9290.596589023824</v>
      </c>
      <c r="O102" s="16">
        <f>Posebni!H17+Posebni!H571</f>
        <v>9300</v>
      </c>
      <c r="P102" s="719">
        <f>Posebni!I17+Posebni!I571</f>
        <v>70070.850000000006</v>
      </c>
      <c r="Q102" s="16">
        <f>Posebni!J17+Posebni!J571</f>
        <v>12500</v>
      </c>
      <c r="R102" s="719">
        <f>Q102*7.5345</f>
        <v>94181.25</v>
      </c>
      <c r="S102" s="16">
        <f>Posebni!L17+Posebni!L571</f>
        <v>12200</v>
      </c>
      <c r="T102" s="719">
        <f>S102*7.5345</f>
        <v>91920.900000000009</v>
      </c>
      <c r="U102" s="48">
        <f t="shared" si="139"/>
        <v>134.40860215053763</v>
      </c>
      <c r="V102" s="793">
        <f t="shared" si="140"/>
        <v>97.6</v>
      </c>
    </row>
    <row r="103" spans="1:22" s="1" customFormat="1" x14ac:dyDescent="0.25">
      <c r="A103" s="511"/>
      <c r="B103" s="356"/>
      <c r="C103" s="356" t="s">
        <v>365</v>
      </c>
      <c r="D103" s="356"/>
      <c r="E103" s="356"/>
      <c r="F103" s="356"/>
      <c r="G103" s="356"/>
      <c r="H103" s="24">
        <v>313</v>
      </c>
      <c r="I103" s="8" t="s">
        <v>43</v>
      </c>
      <c r="J103" s="12">
        <f t="shared" ref="J103:P103" si="142">SUM(J104:J105)</f>
        <v>58156</v>
      </c>
      <c r="K103" s="12">
        <f t="shared" si="142"/>
        <v>88000</v>
      </c>
      <c r="L103" s="12">
        <f t="shared" si="142"/>
        <v>73000</v>
      </c>
      <c r="M103" s="12">
        <f t="shared" si="142"/>
        <v>153000</v>
      </c>
      <c r="N103" s="12">
        <f t="shared" si="142"/>
        <v>20306.589687437783</v>
      </c>
      <c r="O103" s="12">
        <f t="shared" si="142"/>
        <v>20500</v>
      </c>
      <c r="P103" s="699">
        <f t="shared" si="142"/>
        <v>154457.25</v>
      </c>
      <c r="Q103" s="12">
        <f t="shared" ref="Q103:T103" si="143">SUM(Q104:Q105)</f>
        <v>29500</v>
      </c>
      <c r="R103" s="699">
        <f t="shared" ref="R103" si="144">SUM(R104:R105)</f>
        <v>222267.75</v>
      </c>
      <c r="S103" s="12">
        <f t="shared" si="143"/>
        <v>21500</v>
      </c>
      <c r="T103" s="699">
        <f t="shared" si="143"/>
        <v>161991.75</v>
      </c>
      <c r="U103" s="48">
        <f t="shared" si="139"/>
        <v>143.90243902439025</v>
      </c>
      <c r="V103" s="793">
        <f t="shared" si="140"/>
        <v>72.881355932203391</v>
      </c>
    </row>
    <row r="104" spans="1:22" x14ac:dyDescent="0.25">
      <c r="A104" s="511"/>
      <c r="B104" s="356"/>
      <c r="C104" s="356"/>
      <c r="D104" s="356"/>
      <c r="E104" s="356"/>
      <c r="F104" s="356"/>
      <c r="G104" s="356"/>
      <c r="H104" s="25">
        <v>3132</v>
      </c>
      <c r="I104" s="15" t="s">
        <v>44</v>
      </c>
      <c r="J104" s="16">
        <v>51652</v>
      </c>
      <c r="K104" s="16">
        <v>75000</v>
      </c>
      <c r="L104" s="16">
        <v>60000</v>
      </c>
      <c r="M104" s="16">
        <f>Posebni!F19+Posebni!F573+Posebni!F603</f>
        <v>153000</v>
      </c>
      <c r="N104" s="16">
        <f>Posebni!G19+Posebni!G573+Posebni!G603</f>
        <v>20306.589687437783</v>
      </c>
      <c r="O104" s="16">
        <f>Posebni!H19+Posebni!H573+Posebni!H603</f>
        <v>20500</v>
      </c>
      <c r="P104" s="719">
        <f>Posebni!I19+Posebni!I573+Posebni!I603</f>
        <v>154457.25</v>
      </c>
      <c r="Q104" s="16">
        <f>Posebni!J19+Posebni!J573+Posebni!J603</f>
        <v>29500</v>
      </c>
      <c r="R104" s="719">
        <f>Q104*7.5345</f>
        <v>222267.75</v>
      </c>
      <c r="S104" s="16">
        <f>Posebni!L19+Posebni!L573+Posebni!L603</f>
        <v>21500</v>
      </c>
      <c r="T104" s="719">
        <f>S104*7.5345</f>
        <v>161991.75</v>
      </c>
      <c r="U104" s="48">
        <f t="shared" si="139"/>
        <v>143.90243902439025</v>
      </c>
      <c r="V104" s="793">
        <f t="shared" si="140"/>
        <v>72.881355932203391</v>
      </c>
    </row>
    <row r="105" spans="1:22" hidden="1" x14ac:dyDescent="0.25">
      <c r="A105" s="511"/>
      <c r="B105" s="356"/>
      <c r="C105" s="356"/>
      <c r="D105" s="356"/>
      <c r="E105" s="356"/>
      <c r="F105" s="356"/>
      <c r="G105" s="356"/>
      <c r="H105" s="25">
        <v>3133</v>
      </c>
      <c r="I105" s="15" t="s">
        <v>45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719"/>
      <c r="Q105" s="16"/>
      <c r="R105" s="719"/>
      <c r="S105" s="16"/>
      <c r="T105" s="719"/>
      <c r="U105" s="48">
        <f t="shared" ref="U105" si="145">K105/J105*100</f>
        <v>199.87699876998769</v>
      </c>
      <c r="V105" s="793" t="e">
        <f t="shared" si="140"/>
        <v>#DIV/0!</v>
      </c>
    </row>
    <row r="106" spans="1:22" s="86" customFormat="1" x14ac:dyDescent="0.25">
      <c r="A106" s="512"/>
      <c r="B106" s="364"/>
      <c r="C106" s="364"/>
      <c r="D106" s="364"/>
      <c r="E106" s="364"/>
      <c r="F106" s="364"/>
      <c r="G106" s="364"/>
      <c r="H106" s="87">
        <v>32</v>
      </c>
      <c r="I106" s="88" t="s">
        <v>46</v>
      </c>
      <c r="J106" s="89">
        <f t="shared" ref="J106:P106" si="146">SUM(J107+J112+J118+J127+J129)</f>
        <v>1518759</v>
      </c>
      <c r="K106" s="89">
        <f t="shared" si="146"/>
        <v>1445000</v>
      </c>
      <c r="L106" s="89">
        <f t="shared" si="146"/>
        <v>1675000</v>
      </c>
      <c r="M106" s="89" t="e">
        <f t="shared" si="146"/>
        <v>#REF!</v>
      </c>
      <c r="N106" s="89" t="e">
        <f t="shared" si="146"/>
        <v>#REF!</v>
      </c>
      <c r="O106" s="89">
        <f t="shared" si="146"/>
        <v>431350</v>
      </c>
      <c r="P106" s="720">
        <f t="shared" si="146"/>
        <v>3250006.5749999997</v>
      </c>
      <c r="Q106" s="89">
        <f t="shared" ref="Q106:T106" si="147">SUM(Q107+Q112+Q118+Q127+Q129)</f>
        <v>461250</v>
      </c>
      <c r="R106" s="720">
        <f t="shared" ref="R106" si="148">SUM(R107+R112+R118+R127+R129)</f>
        <v>3475288.125</v>
      </c>
      <c r="S106" s="89">
        <f t="shared" si="147"/>
        <v>388550</v>
      </c>
      <c r="T106" s="720">
        <f t="shared" si="147"/>
        <v>2927529.9750000001</v>
      </c>
      <c r="U106" s="83">
        <f>Q106/O106*100</f>
        <v>106.93172597658514</v>
      </c>
      <c r="V106" s="792">
        <f>S106/Q106*100</f>
        <v>84.23848238482384</v>
      </c>
    </row>
    <row r="107" spans="1:22" s="1" customFormat="1" x14ac:dyDescent="0.25">
      <c r="A107" s="511"/>
      <c r="B107" s="356"/>
      <c r="C107" s="356"/>
      <c r="D107" s="356"/>
      <c r="E107" s="356"/>
      <c r="F107" s="356"/>
      <c r="G107" s="356"/>
      <c r="H107" s="24">
        <v>321</v>
      </c>
      <c r="I107" s="8" t="s">
        <v>47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49">M108+M109+M110+M111</f>
        <v>71000</v>
      </c>
      <c r="N107" s="12">
        <f t="shared" si="149"/>
        <v>9423.3193974384485</v>
      </c>
      <c r="O107" s="12">
        <f t="shared" si="149"/>
        <v>9650</v>
      </c>
      <c r="P107" s="699">
        <f t="shared" si="149"/>
        <v>72707.924999999988</v>
      </c>
      <c r="Q107" s="12">
        <f t="shared" si="149"/>
        <v>15800</v>
      </c>
      <c r="R107" s="699">
        <f t="shared" si="149"/>
        <v>119045.1</v>
      </c>
      <c r="S107" s="12">
        <f t="shared" si="149"/>
        <v>14500</v>
      </c>
      <c r="T107" s="699">
        <f t="shared" si="149"/>
        <v>109250.25</v>
      </c>
      <c r="U107" s="48">
        <f t="shared" ref="U107:U135" si="150">Q107/O107*100</f>
        <v>163.73056994818654</v>
      </c>
      <c r="V107" s="793">
        <f t="shared" ref="V107:V135" si="151">S107/Q107*100</f>
        <v>91.77215189873418</v>
      </c>
    </row>
    <row r="108" spans="1:22" x14ac:dyDescent="0.25">
      <c r="A108" s="511"/>
      <c r="B108" s="356"/>
      <c r="C108" s="356"/>
      <c r="D108" s="356"/>
      <c r="E108" s="356"/>
      <c r="F108" s="356"/>
      <c r="G108" s="356"/>
      <c r="H108" s="25">
        <v>3211</v>
      </c>
      <c r="I108" s="15" t="s">
        <v>48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1400</v>
      </c>
      <c r="P108" s="719">
        <f>Posebni!I22</f>
        <v>10548.300000000001</v>
      </c>
      <c r="Q108" s="16">
        <f>Posebni!J22</f>
        <v>1500</v>
      </c>
      <c r="R108" s="719">
        <f>Q108*7.5345</f>
        <v>11301.75</v>
      </c>
      <c r="S108" s="16">
        <f>Posebni!L22</f>
        <v>1600</v>
      </c>
      <c r="T108" s="719">
        <f>S108*7.5345</f>
        <v>12055.2</v>
      </c>
      <c r="U108" s="48">
        <f t="shared" si="150"/>
        <v>107.14285714285714</v>
      </c>
      <c r="V108" s="793">
        <f t="shared" si="151"/>
        <v>106.66666666666667</v>
      </c>
    </row>
    <row r="109" spans="1:22" x14ac:dyDescent="0.25">
      <c r="A109" s="511"/>
      <c r="B109" s="356"/>
      <c r="C109" s="356"/>
      <c r="D109" s="356"/>
      <c r="E109" s="356"/>
      <c r="F109" s="356"/>
      <c r="G109" s="356"/>
      <c r="H109" s="25">
        <v>3212</v>
      </c>
      <c r="I109" s="47" t="s">
        <v>155</v>
      </c>
      <c r="J109" s="16">
        <v>22400</v>
      </c>
      <c r="K109" s="16">
        <v>26000</v>
      </c>
      <c r="L109" s="16">
        <v>26000</v>
      </c>
      <c r="M109" s="16">
        <f>Posebni!F23+Posebni!F606</f>
        <v>35000</v>
      </c>
      <c r="N109" s="16">
        <f>Posebni!G23+Posebni!G606</f>
        <v>4645.2982945119111</v>
      </c>
      <c r="O109" s="16">
        <f>Posebni!H23+Posebni!H606</f>
        <v>4600</v>
      </c>
      <c r="P109" s="719">
        <f>Posebni!I23+Posebni!I606</f>
        <v>34658.699999999997</v>
      </c>
      <c r="Q109" s="16">
        <f>Posebni!J23+Posebni!J606</f>
        <v>5000</v>
      </c>
      <c r="R109" s="719">
        <f>Q109*7.5345</f>
        <v>37672.5</v>
      </c>
      <c r="S109" s="16">
        <f>Posebni!L23+Posebni!L606</f>
        <v>5000</v>
      </c>
      <c r="T109" s="719">
        <f>S109*7.5345</f>
        <v>37672.5</v>
      </c>
      <c r="U109" s="48">
        <f t="shared" si="150"/>
        <v>108.69565217391303</v>
      </c>
      <c r="V109" s="793">
        <f t="shared" si="151"/>
        <v>100</v>
      </c>
    </row>
    <row r="110" spans="1:22" x14ac:dyDescent="0.25">
      <c r="A110" s="511"/>
      <c r="B110" s="356"/>
      <c r="C110" s="356"/>
      <c r="D110" s="356"/>
      <c r="E110" s="356"/>
      <c r="F110" s="356"/>
      <c r="G110" s="356"/>
      <c r="H110" s="25">
        <v>3213</v>
      </c>
      <c r="I110" s="15" t="s">
        <v>50</v>
      </c>
      <c r="J110" s="16">
        <v>3500</v>
      </c>
      <c r="K110" s="16">
        <v>10000</v>
      </c>
      <c r="L110" s="16">
        <v>10000</v>
      </c>
      <c r="M110" s="16">
        <f>Posebni!F24+Posebni!F584</f>
        <v>10000</v>
      </c>
      <c r="N110" s="16">
        <f>Posebni!G24+Posebni!G584</f>
        <v>1327.2280841462605</v>
      </c>
      <c r="O110" s="16">
        <f>Posebni!H24+Posebni!H584</f>
        <v>1350</v>
      </c>
      <c r="P110" s="719">
        <f>Posebni!I24+Posebni!I584</f>
        <v>10171.575000000001</v>
      </c>
      <c r="Q110" s="16">
        <f>Posebni!J24+Posebni!J584</f>
        <v>5500</v>
      </c>
      <c r="R110" s="719">
        <f>Q110*7.5345</f>
        <v>41439.75</v>
      </c>
      <c r="S110" s="16">
        <f>Posebni!L24+Posebni!L584</f>
        <v>5600</v>
      </c>
      <c r="T110" s="719">
        <f>S110*7.5345</f>
        <v>42193.200000000004</v>
      </c>
      <c r="U110" s="48">
        <f t="shared" si="150"/>
        <v>407.40740740740745</v>
      </c>
      <c r="V110" s="793">
        <f t="shared" si="151"/>
        <v>101.81818181818181</v>
      </c>
    </row>
    <row r="111" spans="1:22" x14ac:dyDescent="0.25">
      <c r="A111" s="511"/>
      <c r="B111" s="356"/>
      <c r="C111" s="356"/>
      <c r="D111" s="356"/>
      <c r="E111" s="356"/>
      <c r="F111" s="356"/>
      <c r="G111" s="356"/>
      <c r="H111" s="25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Posebni!F25+Posebni!F576</f>
        <v>16000</v>
      </c>
      <c r="N111" s="16">
        <f>Posebni!G25+Posebni!G576</f>
        <v>2123.5649346340169</v>
      </c>
      <c r="O111" s="16">
        <f>Posebni!H25+Posebni!H576</f>
        <v>2300</v>
      </c>
      <c r="P111" s="719">
        <f>Posebni!I25+Posebni!I576</f>
        <v>17329.349999999999</v>
      </c>
      <c r="Q111" s="16">
        <f>Posebni!J25+Posebni!J576</f>
        <v>3800</v>
      </c>
      <c r="R111" s="719">
        <f>Q111*7.5345</f>
        <v>28631.100000000002</v>
      </c>
      <c r="S111" s="16">
        <f>Posebni!L25+Posebni!L576</f>
        <v>2300</v>
      </c>
      <c r="T111" s="719">
        <f>S111*7.5345</f>
        <v>17329.350000000002</v>
      </c>
      <c r="U111" s="48">
        <f t="shared" si="150"/>
        <v>165.21739130434781</v>
      </c>
      <c r="V111" s="793">
        <f t="shared" si="151"/>
        <v>60.526315789473685</v>
      </c>
    </row>
    <row r="112" spans="1:22" s="1" customFormat="1" x14ac:dyDescent="0.25">
      <c r="A112" s="511"/>
      <c r="B112" s="356"/>
      <c r="C112" s="356"/>
      <c r="D112" s="356"/>
      <c r="E112" s="356"/>
      <c r="F112" s="356"/>
      <c r="G112" s="356"/>
      <c r="H112" s="24">
        <v>322</v>
      </c>
      <c r="I112" s="8" t="s">
        <v>51</v>
      </c>
      <c r="J112" s="12">
        <f t="shared" ref="J112:P112" si="152">SUM(J113:J117)</f>
        <v>281981</v>
      </c>
      <c r="K112" s="12">
        <f t="shared" si="152"/>
        <v>293000</v>
      </c>
      <c r="L112" s="12">
        <f t="shared" si="152"/>
        <v>310000</v>
      </c>
      <c r="M112" s="12">
        <f t="shared" si="152"/>
        <v>414000</v>
      </c>
      <c r="N112" s="12">
        <f t="shared" si="152"/>
        <v>54947.242683655182</v>
      </c>
      <c r="O112" s="12">
        <f t="shared" si="152"/>
        <v>52850</v>
      </c>
      <c r="P112" s="699">
        <f t="shared" si="152"/>
        <v>398198.32500000007</v>
      </c>
      <c r="Q112" s="12">
        <f t="shared" ref="Q112:T112" si="153">SUM(Q113:Q117)</f>
        <v>55750</v>
      </c>
      <c r="R112" s="699">
        <f t="shared" ref="R112" si="154">SUM(R113:R117)</f>
        <v>420048.375</v>
      </c>
      <c r="S112" s="12">
        <f t="shared" si="153"/>
        <v>57550</v>
      </c>
      <c r="T112" s="699">
        <f t="shared" si="153"/>
        <v>433610.47499999998</v>
      </c>
      <c r="U112" s="48">
        <f t="shared" si="150"/>
        <v>105.4872280037843</v>
      </c>
      <c r="V112" s="793">
        <f t="shared" si="151"/>
        <v>103.22869955156951</v>
      </c>
    </row>
    <row r="113" spans="1:22" x14ac:dyDescent="0.25">
      <c r="A113" s="511"/>
      <c r="B113" s="356"/>
      <c r="C113" s="356"/>
      <c r="D113" s="356"/>
      <c r="E113" s="356"/>
      <c r="F113" s="356"/>
      <c r="G113" s="356"/>
      <c r="H113" s="25">
        <v>3221</v>
      </c>
      <c r="I113" s="15" t="s">
        <v>52</v>
      </c>
      <c r="J113" s="16">
        <v>5612</v>
      </c>
      <c r="K113" s="16">
        <v>15000</v>
      </c>
      <c r="L113" s="16">
        <v>15000</v>
      </c>
      <c r="M113" s="16">
        <f>Posebni!F31+Posebni!F578</f>
        <v>27000</v>
      </c>
      <c r="N113" s="16">
        <f>Posebni!G31+Posebni!G578</f>
        <v>3583.5158271949035</v>
      </c>
      <c r="O113" s="16">
        <f>Posebni!H31+Posebni!H578</f>
        <v>3600</v>
      </c>
      <c r="P113" s="719">
        <f>Posebni!I31+Posebni!I578</f>
        <v>27124.2</v>
      </c>
      <c r="Q113" s="16">
        <f>Posebni!J31+Posebni!J578</f>
        <v>4000</v>
      </c>
      <c r="R113" s="719">
        <f>Q113*7.5345</f>
        <v>30138</v>
      </c>
      <c r="S113" s="16">
        <f>Posebni!L31+Posebni!L578</f>
        <v>3800</v>
      </c>
      <c r="T113" s="719">
        <f>S113*7.5345</f>
        <v>28631.100000000002</v>
      </c>
      <c r="U113" s="48">
        <f t="shared" si="150"/>
        <v>111.11111111111111</v>
      </c>
      <c r="V113" s="793">
        <f t="shared" si="151"/>
        <v>95</v>
      </c>
    </row>
    <row r="114" spans="1:22" x14ac:dyDescent="0.25">
      <c r="A114" s="511"/>
      <c r="B114" s="356"/>
      <c r="C114" s="356"/>
      <c r="D114" s="356"/>
      <c r="E114" s="356"/>
      <c r="F114" s="356"/>
      <c r="G114" s="356"/>
      <c r="H114" s="25">
        <v>3223</v>
      </c>
      <c r="I114" s="15" t="s">
        <v>53</v>
      </c>
      <c r="J114" s="16">
        <v>251496</v>
      </c>
      <c r="K114" s="16">
        <v>250000</v>
      </c>
      <c r="L114" s="16">
        <v>250000</v>
      </c>
      <c r="M114" s="16">
        <f>Posebni!F310+Posebni!F32</f>
        <v>190000</v>
      </c>
      <c r="N114" s="16">
        <f>Posebni!G310+Posebni!G32</f>
        <v>25217.333598778947</v>
      </c>
      <c r="O114" s="16">
        <f>Posebni!H310+Posebni!H32</f>
        <v>25300</v>
      </c>
      <c r="P114" s="719">
        <f>Posebni!I310+Posebni!I32</f>
        <v>190622.85</v>
      </c>
      <c r="Q114" s="16">
        <f>Posebni!J310+Posebni!J32</f>
        <v>26500</v>
      </c>
      <c r="R114" s="719">
        <f>Q114*7.5345</f>
        <v>199664.25</v>
      </c>
      <c r="S114" s="16">
        <f>Posebni!L310+Posebni!L32</f>
        <v>27500</v>
      </c>
      <c r="T114" s="719">
        <f>S114*7.5345</f>
        <v>207198.75</v>
      </c>
      <c r="U114" s="48">
        <f t="shared" si="150"/>
        <v>104.74308300395256</v>
      </c>
      <c r="V114" s="793">
        <f t="shared" si="151"/>
        <v>103.77358490566037</v>
      </c>
    </row>
    <row r="115" spans="1:22" x14ac:dyDescent="0.25">
      <c r="A115" s="511"/>
      <c r="B115" s="356"/>
      <c r="C115" s="356"/>
      <c r="D115" s="356"/>
      <c r="E115" s="356"/>
      <c r="F115" s="356"/>
      <c r="G115" s="356"/>
      <c r="H115" s="25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Posebni!F33+Posebni!F451</f>
        <v>32000</v>
      </c>
      <c r="N115" s="16">
        <f>Posebni!G33+Posebni!G451</f>
        <v>4247.129869268033</v>
      </c>
      <c r="O115" s="16">
        <f>Posebni!H33+Posebni!H451</f>
        <v>2250</v>
      </c>
      <c r="P115" s="719">
        <f>Posebni!I33+Posebni!I451</f>
        <v>16952.625</v>
      </c>
      <c r="Q115" s="16">
        <f>Posebni!J33+Posebni!J451</f>
        <v>3250</v>
      </c>
      <c r="R115" s="719">
        <f>Q115*7.5345</f>
        <v>24487.125</v>
      </c>
      <c r="S115" s="16">
        <f>Posebni!L33+Posebni!L451</f>
        <v>2250</v>
      </c>
      <c r="T115" s="719">
        <f>S115*7.5345</f>
        <v>16952.625</v>
      </c>
      <c r="U115" s="48">
        <f t="shared" si="150"/>
        <v>144.44444444444443</v>
      </c>
      <c r="V115" s="793">
        <f t="shared" si="151"/>
        <v>69.230769230769226</v>
      </c>
    </row>
    <row r="116" spans="1:22" x14ac:dyDescent="0.25">
      <c r="A116" s="511"/>
      <c r="B116" s="356"/>
      <c r="C116" s="356"/>
      <c r="D116" s="356"/>
      <c r="E116" s="356"/>
      <c r="F116" s="356"/>
      <c r="G116" s="356"/>
      <c r="H116" s="25">
        <v>3225</v>
      </c>
      <c r="I116" s="15" t="s">
        <v>54</v>
      </c>
      <c r="J116" s="16">
        <v>3801</v>
      </c>
      <c r="K116" s="16">
        <v>8000</v>
      </c>
      <c r="L116" s="16">
        <v>15000</v>
      </c>
      <c r="M116" s="16">
        <f>Posebni!F34+Posebni!F300+Posebni!F376</f>
        <v>145000</v>
      </c>
      <c r="N116" s="16">
        <f>Posebni!G34+Posebni!G300+Posebni!G376</f>
        <v>19244.807220120776</v>
      </c>
      <c r="O116" s="16">
        <f>Posebni!H34+Posebni!H300+Posebni!H376</f>
        <v>19000</v>
      </c>
      <c r="P116" s="719">
        <f>Posebni!I34+Posebni!I300+Posebni!I376</f>
        <v>143155.5</v>
      </c>
      <c r="Q116" s="16">
        <f>Posebni!J34+Posebni!J300+Posebni!J376</f>
        <v>20000</v>
      </c>
      <c r="R116" s="719">
        <f>Q116*7.5345</f>
        <v>150690</v>
      </c>
      <c r="S116" s="16">
        <f>Posebni!L34+Posebni!L300+Posebni!L376</f>
        <v>20000</v>
      </c>
      <c r="T116" s="719">
        <f>S116*7.5345</f>
        <v>150690</v>
      </c>
      <c r="U116" s="48">
        <f t="shared" si="150"/>
        <v>105.26315789473684</v>
      </c>
      <c r="V116" s="793">
        <f t="shared" si="151"/>
        <v>100</v>
      </c>
    </row>
    <row r="117" spans="1:22" x14ac:dyDescent="0.25">
      <c r="A117" s="511"/>
      <c r="B117" s="356"/>
      <c r="C117" s="356"/>
      <c r="D117" s="356"/>
      <c r="E117" s="356"/>
      <c r="F117" s="356"/>
      <c r="G117" s="356"/>
      <c r="H117" s="25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Posebni!F35+Posebni!F226</f>
        <v>20000</v>
      </c>
      <c r="N117" s="16">
        <f>Posebni!G35+Posebni!G226</f>
        <v>2654.4561682925209</v>
      </c>
      <c r="O117" s="16">
        <f>Posebni!H35+Posebni!H226</f>
        <v>2700</v>
      </c>
      <c r="P117" s="719">
        <f>Posebni!I35+Posebni!I226</f>
        <v>20343.150000000001</v>
      </c>
      <c r="Q117" s="16">
        <f>Posebni!J35+Posebni!J226</f>
        <v>2000</v>
      </c>
      <c r="R117" s="719">
        <f>Q117*7.5345</f>
        <v>15069</v>
      </c>
      <c r="S117" s="16">
        <f>Posebni!L35+Posebni!L226</f>
        <v>4000</v>
      </c>
      <c r="T117" s="719">
        <f>S117*7.5345</f>
        <v>30138</v>
      </c>
      <c r="U117" s="48">
        <f t="shared" si="150"/>
        <v>74.074074074074076</v>
      </c>
      <c r="V117" s="793">
        <f t="shared" si="151"/>
        <v>200</v>
      </c>
    </row>
    <row r="118" spans="1:22" s="1" customFormat="1" x14ac:dyDescent="0.25">
      <c r="A118" s="511"/>
      <c r="B118" s="356"/>
      <c r="C118" s="356" t="s">
        <v>365</v>
      </c>
      <c r="D118" s="356" t="s">
        <v>366</v>
      </c>
      <c r="E118" s="356"/>
      <c r="F118" s="356" t="s">
        <v>368</v>
      </c>
      <c r="G118" s="356"/>
      <c r="H118" s="24">
        <v>323</v>
      </c>
      <c r="I118" s="8" t="s">
        <v>55</v>
      </c>
      <c r="J118" s="12">
        <f t="shared" ref="J118:P118" si="155">SUM(J119:J126)</f>
        <v>913407</v>
      </c>
      <c r="K118" s="12">
        <f t="shared" si="155"/>
        <v>896000</v>
      </c>
      <c r="L118" s="12">
        <f t="shared" si="155"/>
        <v>1059000</v>
      </c>
      <c r="M118" s="12" t="e">
        <f t="shared" si="155"/>
        <v>#REF!</v>
      </c>
      <c r="N118" s="12" t="e">
        <f t="shared" si="155"/>
        <v>#REF!</v>
      </c>
      <c r="O118" s="12">
        <f t="shared" si="155"/>
        <v>324350</v>
      </c>
      <c r="P118" s="699">
        <f t="shared" si="155"/>
        <v>2443815.0749999997</v>
      </c>
      <c r="Q118" s="12">
        <f t="shared" ref="Q118:T118" si="156">SUM(Q119:Q126)</f>
        <v>342500</v>
      </c>
      <c r="R118" s="699">
        <f t="shared" ref="R118" si="157">SUM(R119:R126)</f>
        <v>2580566.25</v>
      </c>
      <c r="S118" s="12">
        <f t="shared" si="156"/>
        <v>269700</v>
      </c>
      <c r="T118" s="699">
        <f t="shared" si="156"/>
        <v>2032054.65</v>
      </c>
      <c r="U118" s="48">
        <f t="shared" si="150"/>
        <v>105.59580699861262</v>
      </c>
      <c r="V118" s="793">
        <f t="shared" si="151"/>
        <v>78.744525547445249</v>
      </c>
    </row>
    <row r="119" spans="1:22" x14ac:dyDescent="0.25">
      <c r="A119" s="511"/>
      <c r="B119" s="356"/>
      <c r="C119" s="356"/>
      <c r="D119" s="356"/>
      <c r="E119" s="356"/>
      <c r="F119" s="356"/>
      <c r="G119" s="356"/>
      <c r="H119" s="25">
        <v>3231</v>
      </c>
      <c r="I119" s="15" t="s">
        <v>56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719">
        <f>Posebni!I37</f>
        <v>45207</v>
      </c>
      <c r="Q119" s="16">
        <f>Posebni!J37</f>
        <v>6000</v>
      </c>
      <c r="R119" s="719">
        <f t="shared" ref="R119:R126" si="158">Q119*7.5345</f>
        <v>45207</v>
      </c>
      <c r="S119" s="16">
        <f>Posebni!L37</f>
        <v>6000</v>
      </c>
      <c r="T119" s="719">
        <f t="shared" ref="T119:T126" si="159">S119*7.5345</f>
        <v>45207</v>
      </c>
      <c r="U119" s="48">
        <f t="shared" si="150"/>
        <v>100</v>
      </c>
      <c r="V119" s="793">
        <f t="shared" si="151"/>
        <v>100</v>
      </c>
    </row>
    <row r="120" spans="1:22" x14ac:dyDescent="0.25">
      <c r="A120" s="511"/>
      <c r="B120" s="356"/>
      <c r="C120" s="356"/>
      <c r="D120" s="356"/>
      <c r="E120" s="356"/>
      <c r="F120" s="356"/>
      <c r="G120" s="356"/>
      <c r="H120" s="25">
        <v>3232</v>
      </c>
      <c r="I120" s="15" t="s">
        <v>57</v>
      </c>
      <c r="J120" s="16">
        <v>498251</v>
      </c>
      <c r="K120" s="16">
        <v>500000</v>
      </c>
      <c r="L120" s="16">
        <v>600000</v>
      </c>
      <c r="M120" s="16" t="e">
        <f>Posebni!F38+Posebni!F312+Posebni!F319+Posebni!F328+Posebni!F334+Posebni!F340+Posebni!F346+Posebni!F352+Posebni!F358+Posebni!F364+Posebni!F370+Posebni!F390+Posebni!F453+Posebni!F479+Posebni!F491+Posebni!#REF!+Posebni!F517</f>
        <v>#REF!</v>
      </c>
      <c r="N120" s="16" t="e">
        <f>Posebni!G38+Posebni!G312+Posebni!G319+Posebni!G328+Posebni!G334+Posebni!G340+Posebni!G346+Posebni!G352+Posebni!G358+Posebni!G364+Posebni!G370+Posebni!G390+Posebni!G453+Posebni!G479+Posebni!G491+Posebni!#REF!+Posebni!G517</f>
        <v>#REF!</v>
      </c>
      <c r="O120" s="16">
        <f>Posebni!H38+Posebni!H312+Posebni!H319+Posebni!H328+Posebni!H334+Posebni!H340+Posebni!H346+Posebni!H352+Posebni!H358+Posebni!H364+Posebni!H370+Posebni!H390+Posebni!H453+Posebni!H479+Posebni!H491</f>
        <v>199200</v>
      </c>
      <c r="P120" s="719">
        <f>Posebni!I38+Posebni!I312+Posebni!I319+Posebni!I328+Posebni!I334+Posebni!I340+Posebni!I346+Posebni!I352+Posebni!I358+Posebni!I364+Posebni!I370+Posebni!I390+Posebni!I453+Posebni!I479+Posebni!I491</f>
        <v>1500872.4</v>
      </c>
      <c r="Q120" s="16">
        <f>Posebni!J38+Posebni!J312+Posebni!J319+Posebni!J328+Posebni!J334+Posebni!J340+Posebni!J346+Posebni!J352+Posebni!J358+Posebni!J364+Posebni!J370+Posebni!J390+Posebni!J396+Posebni!J402+Posebni!J453+Posebni!J479+Posebni!J491</f>
        <v>213500</v>
      </c>
      <c r="R120" s="719">
        <f t="shared" si="158"/>
        <v>1608615.75</v>
      </c>
      <c r="S120" s="16">
        <f>Posebni!L38+Posebni!L312+Posebni!L319+Posebni!L328+Posebni!L334+Posebni!L340+Posebni!L346+Posebni!L352+Posebni!L358+Posebni!L364+Posebni!L370+Posebni!L390+Posebni!L396+Posebni!L402+Posebni!L453+Posebni!L479+Posebni!L491</f>
        <v>142000</v>
      </c>
      <c r="T120" s="719">
        <f t="shared" si="159"/>
        <v>1069899</v>
      </c>
      <c r="U120" s="48">
        <f t="shared" si="150"/>
        <v>107.17871485943775</v>
      </c>
      <c r="V120" s="793">
        <f t="shared" si="151"/>
        <v>66.510538641686182</v>
      </c>
    </row>
    <row r="121" spans="1:22" x14ac:dyDescent="0.25">
      <c r="A121" s="511"/>
      <c r="B121" s="356"/>
      <c r="C121" s="356"/>
      <c r="D121" s="356"/>
      <c r="E121" s="356"/>
      <c r="F121" s="356"/>
      <c r="G121" s="356"/>
      <c r="H121" s="25">
        <v>3233</v>
      </c>
      <c r="I121" s="15" t="s">
        <v>58</v>
      </c>
      <c r="J121" s="16">
        <v>76081</v>
      </c>
      <c r="K121" s="16">
        <v>30000</v>
      </c>
      <c r="L121" s="16">
        <v>30000</v>
      </c>
      <c r="M121" s="16">
        <f>Posebni!F39+Posebni!F261+Posebni!F590</f>
        <v>36000</v>
      </c>
      <c r="N121" s="16">
        <f>Posebni!G39+Posebni!G261+Posebni!G590</f>
        <v>4778.0211029265383</v>
      </c>
      <c r="O121" s="16">
        <f>Posebni!H39+Posebni!H261+Posebni!H590</f>
        <v>5050</v>
      </c>
      <c r="P121" s="719">
        <f>Posebni!I39+Posebni!I261+Posebni!I590</f>
        <v>38049.225000000006</v>
      </c>
      <c r="Q121" s="16">
        <f>Posebni!J39+Posebni!J261+Posebni!J590</f>
        <v>7500</v>
      </c>
      <c r="R121" s="719">
        <f t="shared" si="158"/>
        <v>56508.75</v>
      </c>
      <c r="S121" s="16">
        <f>Posebni!L39+Posebni!L261+Posebni!L590</f>
        <v>7000</v>
      </c>
      <c r="T121" s="719">
        <f t="shared" si="159"/>
        <v>52741.5</v>
      </c>
      <c r="U121" s="48">
        <f t="shared" si="150"/>
        <v>148.51485148514851</v>
      </c>
      <c r="V121" s="793">
        <f t="shared" si="151"/>
        <v>93.333333333333329</v>
      </c>
    </row>
    <row r="122" spans="1:22" x14ac:dyDescent="0.25">
      <c r="A122" s="511"/>
      <c r="B122" s="356"/>
      <c r="C122" s="356"/>
      <c r="D122" s="356"/>
      <c r="E122" s="356"/>
      <c r="F122" s="356"/>
      <c r="G122" s="356"/>
      <c r="H122" s="25">
        <v>3234</v>
      </c>
      <c r="I122" s="15" t="s">
        <v>59</v>
      </c>
      <c r="J122" s="16">
        <v>148075</v>
      </c>
      <c r="K122" s="16">
        <v>120000</v>
      </c>
      <c r="L122" s="16">
        <v>150000</v>
      </c>
      <c r="M122" s="16">
        <f>Posebni!F40+Posebni!F184+Posebni!F294+Posebni!F318</f>
        <v>305000</v>
      </c>
      <c r="N122" s="16">
        <f>Posebni!G40+Posebni!G184+Posebni!G294+Posebni!G318</f>
        <v>40480.456566460947</v>
      </c>
      <c r="O122" s="16">
        <f>Posebni!H40+Posebni!H184+Posebni!H294+Posebni!H318</f>
        <v>41500</v>
      </c>
      <c r="P122" s="719">
        <f>Posebni!I40+Posebni!I184+Posebni!I294+Posebni!I318</f>
        <v>312681.75</v>
      </c>
      <c r="Q122" s="16">
        <f>Posebni!J40+Posebni!J184+Posebni!J294+Posebni!J318</f>
        <v>43500</v>
      </c>
      <c r="R122" s="719">
        <f t="shared" si="158"/>
        <v>327750.75</v>
      </c>
      <c r="S122" s="16">
        <f>Posebni!L40+Posebni!L184+Posebni!L294+Posebni!L318</f>
        <v>46000</v>
      </c>
      <c r="T122" s="719">
        <f t="shared" si="159"/>
        <v>346587</v>
      </c>
      <c r="U122" s="48">
        <f t="shared" si="150"/>
        <v>104.81927710843372</v>
      </c>
      <c r="V122" s="793">
        <f t="shared" si="151"/>
        <v>105.74712643678161</v>
      </c>
    </row>
    <row r="123" spans="1:22" x14ac:dyDescent="0.25">
      <c r="A123" s="511"/>
      <c r="B123" s="356"/>
      <c r="C123" s="356"/>
      <c r="D123" s="356"/>
      <c r="E123" s="356"/>
      <c r="F123" s="356"/>
      <c r="G123" s="356"/>
      <c r="H123" s="25">
        <v>3236</v>
      </c>
      <c r="I123" s="15" t="s">
        <v>60</v>
      </c>
      <c r="J123" s="16">
        <v>0</v>
      </c>
      <c r="K123" s="16">
        <v>1000</v>
      </c>
      <c r="L123" s="16">
        <v>1000</v>
      </c>
      <c r="M123" s="16">
        <f>Posebni!F41+Posebni!F197+Posebni!F198</f>
        <v>27500</v>
      </c>
      <c r="N123" s="16">
        <f>Posebni!G41+Posebni!G197+Posebni!G198</f>
        <v>3649.8772314022162</v>
      </c>
      <c r="O123" s="16">
        <f>Posebni!H41+Posebni!H197+Posebni!H198</f>
        <v>3700</v>
      </c>
      <c r="P123" s="719">
        <f>Posebni!I41+Posebni!I197+Posebni!I198</f>
        <v>27877.65</v>
      </c>
      <c r="Q123" s="16">
        <f>Posebni!J41+Posebni!J197+Posebni!J198</f>
        <v>4000</v>
      </c>
      <c r="R123" s="719">
        <f t="shared" si="158"/>
        <v>30138</v>
      </c>
      <c r="S123" s="16">
        <f>Posebni!L41+Posebni!L197+Posebni!L198</f>
        <v>4000</v>
      </c>
      <c r="T123" s="719">
        <f t="shared" si="159"/>
        <v>30138</v>
      </c>
      <c r="U123" s="48">
        <f t="shared" si="150"/>
        <v>108.10810810810811</v>
      </c>
      <c r="V123" s="793">
        <f t="shared" si="151"/>
        <v>100</v>
      </c>
    </row>
    <row r="124" spans="1:22" x14ac:dyDescent="0.25">
      <c r="A124" s="511"/>
      <c r="B124" s="356"/>
      <c r="C124" s="356"/>
      <c r="D124" s="356"/>
      <c r="E124" s="356"/>
      <c r="F124" s="356"/>
      <c r="G124" s="356"/>
      <c r="H124" s="25">
        <v>3237</v>
      </c>
      <c r="I124" s="15" t="s">
        <v>61</v>
      </c>
      <c r="J124" s="16">
        <v>134917</v>
      </c>
      <c r="K124" s="16">
        <v>180000</v>
      </c>
      <c r="L124" s="16">
        <v>200000</v>
      </c>
      <c r="M124" s="16">
        <f>Posebni!F42+Posebni!F78+Posebni!F126+Posebni!F233+Posebni!F234</f>
        <v>295000</v>
      </c>
      <c r="N124" s="16">
        <f>Posebni!G42+Posebni!G78+Posebni!G126+Posebni!G233+Posebni!G234</f>
        <v>39153.228482314684</v>
      </c>
      <c r="O124" s="16">
        <f>Posebni!H42+Posebni!H78+Posebni!H126+Posebni!H233+Posebni!H234</f>
        <v>39900</v>
      </c>
      <c r="P124" s="719">
        <f>Posebni!I42+Posebni!I78+Posebni!I126+Posebni!I233+Posebni!I234</f>
        <v>300626.55</v>
      </c>
      <c r="Q124" s="16">
        <f>Posebni!J42+Posebni!J78+Posebni!J126+Posebni!J233+Posebni!J234</f>
        <v>38000</v>
      </c>
      <c r="R124" s="719">
        <f t="shared" si="158"/>
        <v>286311</v>
      </c>
      <c r="S124" s="16">
        <f>Posebni!L42+Posebni!L78+Posebni!L126+Posebni!L233+Posebni!L234</f>
        <v>31700</v>
      </c>
      <c r="T124" s="719">
        <f t="shared" si="159"/>
        <v>238843.65000000002</v>
      </c>
      <c r="U124" s="48">
        <f t="shared" si="150"/>
        <v>95.238095238095227</v>
      </c>
      <c r="V124" s="793">
        <f t="shared" si="151"/>
        <v>83.421052631578945</v>
      </c>
    </row>
    <row r="125" spans="1:22" x14ac:dyDescent="0.25">
      <c r="A125" s="511"/>
      <c r="B125" s="356"/>
      <c r="C125" s="356"/>
      <c r="D125" s="356"/>
      <c r="E125" s="356"/>
      <c r="F125" s="356"/>
      <c r="G125" s="356"/>
      <c r="H125" s="25">
        <v>3238</v>
      </c>
      <c r="I125" s="15" t="s">
        <v>62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3500</v>
      </c>
      <c r="P125" s="719">
        <f>Posebni!I43</f>
        <v>26370.75</v>
      </c>
      <c r="Q125" s="16">
        <f>Posebni!J43</f>
        <v>3500</v>
      </c>
      <c r="R125" s="719">
        <f t="shared" si="158"/>
        <v>26370.75</v>
      </c>
      <c r="S125" s="16">
        <f>Posebni!L43</f>
        <v>3500</v>
      </c>
      <c r="T125" s="719">
        <f t="shared" si="159"/>
        <v>26370.75</v>
      </c>
      <c r="U125" s="48">
        <f t="shared" si="150"/>
        <v>100</v>
      </c>
      <c r="V125" s="793">
        <f t="shared" si="151"/>
        <v>100</v>
      </c>
    </row>
    <row r="126" spans="1:22" x14ac:dyDescent="0.25">
      <c r="A126" s="511"/>
      <c r="B126" s="356"/>
      <c r="C126" s="356"/>
      <c r="D126" s="356"/>
      <c r="E126" s="356"/>
      <c r="F126" s="356"/>
      <c r="G126" s="356"/>
      <c r="H126" s="25">
        <v>3239</v>
      </c>
      <c r="I126" s="15" t="s">
        <v>63</v>
      </c>
      <c r="J126" s="16">
        <v>19885</v>
      </c>
      <c r="K126" s="16">
        <v>25000</v>
      </c>
      <c r="L126" s="16">
        <v>30000</v>
      </c>
      <c r="M126" s="16">
        <f>Posebni!F44+Posebni!F100+Posebni!F205+Posebni!F262+Posebni!F378</f>
        <v>187000</v>
      </c>
      <c r="N126" s="16">
        <f>Posebni!G44+Posebni!G100+Posebni!G205+Posebni!G262+Posebni!G378</f>
        <v>24819.165173535072</v>
      </c>
      <c r="O126" s="16">
        <f>Posebni!H44+Posebni!H100+Posebni!H205+Posebni!H262+Posebni!H378</f>
        <v>25500</v>
      </c>
      <c r="P126" s="719">
        <f>Posebni!I44+Posebni!I100+Posebni!I205+Posebni!I262+Posebni!I378</f>
        <v>192129.75</v>
      </c>
      <c r="Q126" s="16">
        <f>Posebni!J44+Posebni!J100+Posebni!J205+Posebni!J262+Posebni!J378</f>
        <v>26500</v>
      </c>
      <c r="R126" s="719">
        <f t="shared" si="158"/>
        <v>199664.25</v>
      </c>
      <c r="S126" s="16">
        <f>Posebni!L44+Posebni!L100+Posebni!L205+Posebni!L262+Posebni!L378</f>
        <v>29500</v>
      </c>
      <c r="T126" s="719">
        <f t="shared" si="159"/>
        <v>222267.75</v>
      </c>
      <c r="U126" s="48">
        <f t="shared" si="150"/>
        <v>103.92156862745099</v>
      </c>
      <c r="V126" s="793">
        <f t="shared" si="151"/>
        <v>111.32075471698113</v>
      </c>
    </row>
    <row r="127" spans="1:22" s="29" customFormat="1" x14ac:dyDescent="0.25">
      <c r="A127" s="511"/>
      <c r="B127" s="356"/>
      <c r="C127" s="356"/>
      <c r="D127" s="356"/>
      <c r="E127" s="356"/>
      <c r="F127" s="356"/>
      <c r="G127" s="356"/>
      <c r="H127" s="28">
        <v>324</v>
      </c>
      <c r="I127" s="346" t="s">
        <v>362</v>
      </c>
      <c r="J127" s="30">
        <f t="shared" ref="J127:T127" si="160">SUM(J128)</f>
        <v>0</v>
      </c>
      <c r="K127" s="30">
        <f t="shared" si="160"/>
        <v>1000</v>
      </c>
      <c r="L127" s="30">
        <f t="shared" si="160"/>
        <v>1000</v>
      </c>
      <c r="M127" s="30">
        <f t="shared" si="160"/>
        <v>35000</v>
      </c>
      <c r="N127" s="30">
        <f t="shared" si="160"/>
        <v>4645.298294511912</v>
      </c>
      <c r="O127" s="12">
        <f t="shared" si="160"/>
        <v>4500</v>
      </c>
      <c r="P127" s="699">
        <f t="shared" si="160"/>
        <v>33905.25</v>
      </c>
      <c r="Q127" s="12">
        <f t="shared" si="160"/>
        <v>4500</v>
      </c>
      <c r="R127" s="699">
        <f t="shared" si="160"/>
        <v>33905.25</v>
      </c>
      <c r="S127" s="12">
        <f t="shared" si="160"/>
        <v>4500</v>
      </c>
      <c r="T127" s="699">
        <f t="shared" si="160"/>
        <v>33905.25</v>
      </c>
      <c r="U127" s="48">
        <f t="shared" si="150"/>
        <v>100</v>
      </c>
      <c r="V127" s="793">
        <f t="shared" si="151"/>
        <v>100</v>
      </c>
    </row>
    <row r="128" spans="1:22" x14ac:dyDescent="0.25">
      <c r="A128" s="511"/>
      <c r="B128" s="356"/>
      <c r="C128" s="356"/>
      <c r="D128" s="356"/>
      <c r="E128" s="356"/>
      <c r="F128" s="356"/>
      <c r="G128" s="356"/>
      <c r="H128" s="27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719">
        <f>Posebni!I46</f>
        <v>33905.25</v>
      </c>
      <c r="Q128" s="16">
        <f>Posebni!J46</f>
        <v>4500</v>
      </c>
      <c r="R128" s="719">
        <f>Q128*7.5345</f>
        <v>33905.25</v>
      </c>
      <c r="S128" s="16">
        <f>Posebni!L46</f>
        <v>4500</v>
      </c>
      <c r="T128" s="719">
        <f>S128*7.5345</f>
        <v>33905.25</v>
      </c>
      <c r="U128" s="48">
        <f t="shared" si="150"/>
        <v>100</v>
      </c>
      <c r="V128" s="793">
        <f t="shared" si="151"/>
        <v>100</v>
      </c>
    </row>
    <row r="129" spans="1:22" s="1" customFormat="1" x14ac:dyDescent="0.25">
      <c r="A129" s="511"/>
      <c r="B129" s="356"/>
      <c r="C129" s="356"/>
      <c r="D129" s="356"/>
      <c r="E129" s="356"/>
      <c r="F129" s="356"/>
      <c r="G129" s="356"/>
      <c r="H129" s="24">
        <v>329</v>
      </c>
      <c r="I129" s="8" t="s">
        <v>64</v>
      </c>
      <c r="J129" s="12">
        <f t="shared" ref="J129:P129" si="161">SUM(J130:J135)</f>
        <v>263498</v>
      </c>
      <c r="K129" s="12">
        <f t="shared" si="161"/>
        <v>174000</v>
      </c>
      <c r="L129" s="12">
        <f t="shared" si="161"/>
        <v>224000</v>
      </c>
      <c r="M129" s="12">
        <f t="shared" si="161"/>
        <v>292000</v>
      </c>
      <c r="N129" s="12">
        <f t="shared" si="161"/>
        <v>38755.060057070805</v>
      </c>
      <c r="O129" s="12">
        <f t="shared" si="161"/>
        <v>40000</v>
      </c>
      <c r="P129" s="699">
        <f t="shared" si="161"/>
        <v>301380</v>
      </c>
      <c r="Q129" s="12">
        <f t="shared" ref="Q129:T129" si="162">SUM(Q130:Q135)</f>
        <v>42700</v>
      </c>
      <c r="R129" s="699">
        <f t="shared" ref="R129" si="163">SUM(R130:R135)</f>
        <v>321723.14999999997</v>
      </c>
      <c r="S129" s="12">
        <f t="shared" si="162"/>
        <v>42300</v>
      </c>
      <c r="T129" s="699">
        <f t="shared" si="162"/>
        <v>318709.34999999998</v>
      </c>
      <c r="U129" s="48">
        <f t="shared" si="150"/>
        <v>106.74999999999999</v>
      </c>
      <c r="V129" s="793">
        <f t="shared" si="151"/>
        <v>99.063231850117091</v>
      </c>
    </row>
    <row r="130" spans="1:22" x14ac:dyDescent="0.25">
      <c r="A130" s="511"/>
      <c r="B130" s="356"/>
      <c r="C130" s="356"/>
      <c r="D130" s="356"/>
      <c r="E130" s="356"/>
      <c r="F130" s="356"/>
      <c r="G130" s="356"/>
      <c r="H130" s="25">
        <v>3291</v>
      </c>
      <c r="I130" s="47" t="s">
        <v>344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19000</v>
      </c>
      <c r="P130" s="719">
        <f>Posebni!I91+Posebni!I102</f>
        <v>143155.5</v>
      </c>
      <c r="Q130" s="16">
        <f>Posebni!J91+Posebni!J102</f>
        <v>20000</v>
      </c>
      <c r="R130" s="719">
        <f t="shared" ref="R130:R135" si="164">Q130*7.5345</f>
        <v>150690</v>
      </c>
      <c r="S130" s="16">
        <f>Posebni!L91+Posebni!L102</f>
        <v>20000</v>
      </c>
      <c r="T130" s="719">
        <f t="shared" ref="T130:T135" si="165">S130*7.5345</f>
        <v>150690</v>
      </c>
      <c r="U130" s="48">
        <f t="shared" si="150"/>
        <v>105.26315789473684</v>
      </c>
      <c r="V130" s="793">
        <f t="shared" si="151"/>
        <v>100</v>
      </c>
    </row>
    <row r="131" spans="1:22" x14ac:dyDescent="0.25">
      <c r="A131" s="511"/>
      <c r="B131" s="356"/>
      <c r="C131" s="356"/>
      <c r="D131" s="356"/>
      <c r="E131" s="356"/>
      <c r="F131" s="356"/>
      <c r="G131" s="356"/>
      <c r="H131" s="25">
        <v>3292</v>
      </c>
      <c r="I131" s="15" t="s">
        <v>66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2000</v>
      </c>
      <c r="P131" s="719">
        <f>Posebni!I48</f>
        <v>15069</v>
      </c>
      <c r="Q131" s="16">
        <f>Posebni!J48</f>
        <v>2000</v>
      </c>
      <c r="R131" s="719">
        <f t="shared" si="164"/>
        <v>15069</v>
      </c>
      <c r="S131" s="16">
        <f>Posebni!L48</f>
        <v>2000</v>
      </c>
      <c r="T131" s="719">
        <f t="shared" si="165"/>
        <v>15069</v>
      </c>
      <c r="U131" s="48">
        <f t="shared" si="150"/>
        <v>100</v>
      </c>
      <c r="V131" s="793">
        <f t="shared" si="151"/>
        <v>100</v>
      </c>
    </row>
    <row r="132" spans="1:22" x14ac:dyDescent="0.25">
      <c r="A132" s="511"/>
      <c r="B132" s="356"/>
      <c r="C132" s="356"/>
      <c r="D132" s="356"/>
      <c r="E132" s="356"/>
      <c r="F132" s="356"/>
      <c r="G132" s="356"/>
      <c r="H132" s="25">
        <v>3293</v>
      </c>
      <c r="I132" s="15" t="s">
        <v>67</v>
      </c>
      <c r="J132" s="16">
        <v>79821</v>
      </c>
      <c r="K132" s="16">
        <v>80000</v>
      </c>
      <c r="L132" s="16">
        <v>80000</v>
      </c>
      <c r="M132" s="16">
        <f>Posebni!F49+Posebni!F92+Posebni!F264+Posebni!F592</f>
        <v>45000</v>
      </c>
      <c r="N132" s="16">
        <f>Posebni!G49+Posebni!G92+Posebni!G264+Posebni!G592</f>
        <v>5972.5263786581718</v>
      </c>
      <c r="O132" s="16">
        <f>Posebni!H49+Posebni!H92+Posebni!H264+Posebni!H592</f>
        <v>6200</v>
      </c>
      <c r="P132" s="719">
        <f>Posebni!I49+Posebni!I92+Posebni!I264+Posebni!I592</f>
        <v>46713.9</v>
      </c>
      <c r="Q132" s="16">
        <f>Posebni!J49+Posebni!J92+Posebni!J264+Posebni!J592</f>
        <v>7800</v>
      </c>
      <c r="R132" s="719">
        <f t="shared" si="164"/>
        <v>58769.100000000006</v>
      </c>
      <c r="S132" s="16">
        <f>Posebni!L49+Posebni!L92+Posebni!L264+Posebni!L592</f>
        <v>7500</v>
      </c>
      <c r="T132" s="719">
        <f t="shared" si="165"/>
        <v>56508.75</v>
      </c>
      <c r="U132" s="48">
        <f t="shared" si="150"/>
        <v>125.80645161290323</v>
      </c>
      <c r="V132" s="793">
        <f t="shared" si="151"/>
        <v>96.15384615384616</v>
      </c>
    </row>
    <row r="133" spans="1:22" x14ac:dyDescent="0.25">
      <c r="A133" s="511"/>
      <c r="B133" s="356"/>
      <c r="C133" s="356"/>
      <c r="D133" s="356"/>
      <c r="E133" s="356"/>
      <c r="F133" s="356"/>
      <c r="G133" s="356"/>
      <c r="H133" s="25">
        <v>3294</v>
      </c>
      <c r="I133" s="15" t="s">
        <v>68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719">
        <f>Posebni!I93</f>
        <v>30138</v>
      </c>
      <c r="Q133" s="16">
        <f>Posebni!J93</f>
        <v>4000</v>
      </c>
      <c r="R133" s="719">
        <f t="shared" si="164"/>
        <v>30138</v>
      </c>
      <c r="S133" s="16">
        <f>Posebni!L93</f>
        <v>4000</v>
      </c>
      <c r="T133" s="719">
        <f t="shared" si="165"/>
        <v>30138</v>
      </c>
      <c r="U133" s="48">
        <f t="shared" si="150"/>
        <v>100</v>
      </c>
      <c r="V133" s="793">
        <f t="shared" si="151"/>
        <v>100</v>
      </c>
    </row>
    <row r="134" spans="1:22" x14ac:dyDescent="0.25">
      <c r="A134" s="511"/>
      <c r="B134" s="356"/>
      <c r="C134" s="356"/>
      <c r="D134" s="356"/>
      <c r="E134" s="356"/>
      <c r="F134" s="356"/>
      <c r="G134" s="356"/>
      <c r="H134" s="25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719">
        <f>Posebni!I50</f>
        <v>52741.5</v>
      </c>
      <c r="Q134" s="16">
        <f>Posebni!J50</f>
        <v>7000</v>
      </c>
      <c r="R134" s="719">
        <f t="shared" si="164"/>
        <v>52741.5</v>
      </c>
      <c r="S134" s="16">
        <f>Posebni!L50</f>
        <v>7000</v>
      </c>
      <c r="T134" s="719">
        <f t="shared" si="165"/>
        <v>52741.5</v>
      </c>
      <c r="U134" s="48">
        <f t="shared" si="150"/>
        <v>100</v>
      </c>
      <c r="V134" s="793">
        <f t="shared" si="151"/>
        <v>100</v>
      </c>
    </row>
    <row r="135" spans="1:22" x14ac:dyDescent="0.25">
      <c r="A135" s="514"/>
      <c r="B135" s="360"/>
      <c r="C135" s="360"/>
      <c r="D135" s="360"/>
      <c r="E135" s="360"/>
      <c r="F135" s="360"/>
      <c r="G135" s="360"/>
      <c r="H135" s="35">
        <v>3299</v>
      </c>
      <c r="I135" s="36" t="s">
        <v>64</v>
      </c>
      <c r="J135" s="17">
        <v>28709</v>
      </c>
      <c r="K135" s="17">
        <v>24000</v>
      </c>
      <c r="L135" s="17">
        <v>24000</v>
      </c>
      <c r="M135" s="17">
        <f>Posebni!F51+Posebni!F265</f>
        <v>12000</v>
      </c>
      <c r="N135" s="17">
        <f>Posebni!G51+Posebni!G265</f>
        <v>1592.6737009755125</v>
      </c>
      <c r="O135" s="17">
        <f>Posebni!H51+Posebni!H265</f>
        <v>1800</v>
      </c>
      <c r="P135" s="721">
        <f>Posebni!I51+Posebni!I265</f>
        <v>13562.1</v>
      </c>
      <c r="Q135" s="17">
        <f>Posebni!J51+Posebni!J265</f>
        <v>1900</v>
      </c>
      <c r="R135" s="719">
        <f t="shared" si="164"/>
        <v>14315.550000000001</v>
      </c>
      <c r="S135" s="17">
        <f>Posebni!L51+Posebni!L265</f>
        <v>1800</v>
      </c>
      <c r="T135" s="719">
        <f t="shared" si="165"/>
        <v>13562.1</v>
      </c>
      <c r="U135" s="48">
        <f t="shared" si="150"/>
        <v>105.55555555555556</v>
      </c>
      <c r="V135" s="793">
        <f t="shared" si="151"/>
        <v>94.73684210526315</v>
      </c>
    </row>
    <row r="136" spans="1:22" s="86" customFormat="1" x14ac:dyDescent="0.25">
      <c r="A136" s="512"/>
      <c r="B136" s="364"/>
      <c r="C136" s="364"/>
      <c r="D136" s="364"/>
      <c r="E136" s="364"/>
      <c r="F136" s="364"/>
      <c r="G136" s="364"/>
      <c r="H136" s="87">
        <v>34</v>
      </c>
      <c r="I136" s="88" t="s">
        <v>69</v>
      </c>
      <c r="J136" s="89">
        <f t="shared" ref="J136:P136" si="166">SUM(J137+J139)</f>
        <v>64117</v>
      </c>
      <c r="K136" s="89">
        <f t="shared" si="166"/>
        <v>21000</v>
      </c>
      <c r="L136" s="89">
        <f t="shared" si="166"/>
        <v>56000</v>
      </c>
      <c r="M136" s="89">
        <f t="shared" si="166"/>
        <v>35000</v>
      </c>
      <c r="N136" s="89">
        <f t="shared" si="166"/>
        <v>4645.2982945119111</v>
      </c>
      <c r="O136" s="89">
        <f t="shared" si="166"/>
        <v>4800</v>
      </c>
      <c r="P136" s="720">
        <f t="shared" si="166"/>
        <v>36165.600000000006</v>
      </c>
      <c r="Q136" s="89">
        <f t="shared" ref="Q136:T136" si="167">SUM(Q137+Q139)</f>
        <v>3700</v>
      </c>
      <c r="R136" s="720">
        <f t="shared" ref="R136" si="168">SUM(R137+R139)</f>
        <v>27877.65</v>
      </c>
      <c r="S136" s="89">
        <f t="shared" si="167"/>
        <v>3700</v>
      </c>
      <c r="T136" s="720">
        <f t="shared" si="167"/>
        <v>27877.65</v>
      </c>
      <c r="U136" s="83">
        <f>Q136/O136*100</f>
        <v>77.083333333333343</v>
      </c>
      <c r="V136" s="792">
        <f>S136/Q136*100</f>
        <v>100</v>
      </c>
    </row>
    <row r="137" spans="1:22" s="1" customFormat="1" x14ac:dyDescent="0.25">
      <c r="A137" s="511"/>
      <c r="B137" s="356"/>
      <c r="C137" s="356"/>
      <c r="D137" s="356"/>
      <c r="E137" s="356"/>
      <c r="F137" s="356"/>
      <c r="G137" s="356"/>
      <c r="H137" s="24">
        <v>342</v>
      </c>
      <c r="I137" s="8" t="s">
        <v>147</v>
      </c>
      <c r="J137" s="12">
        <f t="shared" ref="J137:T137" si="169">SUM(J138)</f>
        <v>44812</v>
      </c>
      <c r="K137" s="12">
        <f t="shared" si="169"/>
        <v>5000</v>
      </c>
      <c r="L137" s="12">
        <f t="shared" si="169"/>
        <v>40000</v>
      </c>
      <c r="M137" s="12">
        <f t="shared" si="169"/>
        <v>0</v>
      </c>
      <c r="N137" s="12">
        <f t="shared" si="169"/>
        <v>0</v>
      </c>
      <c r="O137" s="12">
        <f t="shared" si="169"/>
        <v>0</v>
      </c>
      <c r="P137" s="699">
        <f t="shared" si="169"/>
        <v>0</v>
      </c>
      <c r="Q137" s="12">
        <f t="shared" si="169"/>
        <v>0</v>
      </c>
      <c r="R137" s="699">
        <f t="shared" si="169"/>
        <v>0</v>
      </c>
      <c r="S137" s="12">
        <f t="shared" si="169"/>
        <v>0</v>
      </c>
      <c r="T137" s="699">
        <f t="shared" si="169"/>
        <v>0</v>
      </c>
      <c r="U137" s="48">
        <v>0</v>
      </c>
      <c r="V137" s="793">
        <v>0</v>
      </c>
    </row>
    <row r="138" spans="1:22" s="2" customFormat="1" ht="21" x14ac:dyDescent="0.25">
      <c r="A138" s="511"/>
      <c r="B138" s="356"/>
      <c r="C138" s="356"/>
      <c r="D138" s="356"/>
      <c r="E138" s="356"/>
      <c r="F138" s="356"/>
      <c r="G138" s="356"/>
      <c r="H138" s="25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719">
        <v>0</v>
      </c>
      <c r="Q138" s="16">
        <v>0</v>
      </c>
      <c r="R138" s="719">
        <v>0</v>
      </c>
      <c r="S138" s="16">
        <v>0</v>
      </c>
      <c r="T138" s="719">
        <v>0</v>
      </c>
      <c r="U138" s="48">
        <v>0</v>
      </c>
      <c r="V138" s="793">
        <v>0</v>
      </c>
    </row>
    <row r="139" spans="1:22" s="1" customFormat="1" x14ac:dyDescent="0.25">
      <c r="A139" s="511"/>
      <c r="B139" s="356"/>
      <c r="C139" s="356"/>
      <c r="D139" s="356"/>
      <c r="E139" s="356"/>
      <c r="F139" s="356"/>
      <c r="G139" s="356"/>
      <c r="H139" s="24">
        <v>343</v>
      </c>
      <c r="I139" s="8" t="s">
        <v>70</v>
      </c>
      <c r="J139" s="12">
        <f t="shared" ref="J139:P139" si="170">SUM(J140:J142)</f>
        <v>19305</v>
      </c>
      <c r="K139" s="12">
        <f t="shared" si="170"/>
        <v>16000</v>
      </c>
      <c r="L139" s="12">
        <f t="shared" si="170"/>
        <v>16000</v>
      </c>
      <c r="M139" s="12">
        <f t="shared" si="170"/>
        <v>35000</v>
      </c>
      <c r="N139" s="12">
        <f t="shared" si="170"/>
        <v>4645.2982945119111</v>
      </c>
      <c r="O139" s="12">
        <f t="shared" si="170"/>
        <v>4800</v>
      </c>
      <c r="P139" s="699">
        <f t="shared" si="170"/>
        <v>36165.600000000006</v>
      </c>
      <c r="Q139" s="12">
        <f t="shared" ref="Q139:T139" si="171">SUM(Q140:Q142)</f>
        <v>3700</v>
      </c>
      <c r="R139" s="699">
        <f t="shared" ref="R139" si="172">SUM(R140:R142)</f>
        <v>27877.65</v>
      </c>
      <c r="S139" s="12">
        <f t="shared" si="171"/>
        <v>3700</v>
      </c>
      <c r="T139" s="699">
        <f t="shared" si="171"/>
        <v>27877.65</v>
      </c>
      <c r="U139" s="48">
        <f t="shared" ref="U139:U142" si="173">Q139/O139*100</f>
        <v>77.083333333333343</v>
      </c>
      <c r="V139" s="793">
        <f t="shared" ref="V139:V142" si="174">S139/Q139*100</f>
        <v>100</v>
      </c>
    </row>
    <row r="140" spans="1:22" x14ac:dyDescent="0.25">
      <c r="A140" s="511"/>
      <c r="B140" s="356"/>
      <c r="C140" s="356"/>
      <c r="D140" s="356"/>
      <c r="E140" s="356"/>
      <c r="F140" s="356"/>
      <c r="G140" s="356"/>
      <c r="H140" s="25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719">
        <f>Posebni!I54</f>
        <v>20343.150000000001</v>
      </c>
      <c r="Q140" s="16">
        <f>Posebni!J54</f>
        <v>2800</v>
      </c>
      <c r="R140" s="719">
        <f>Q140*7.5345</f>
        <v>21096.600000000002</v>
      </c>
      <c r="S140" s="16">
        <f>Posebni!L54</f>
        <v>2800</v>
      </c>
      <c r="T140" s="719">
        <f>S140*7.5345</f>
        <v>21096.600000000002</v>
      </c>
      <c r="U140" s="48">
        <f t="shared" si="173"/>
        <v>103.7037037037037</v>
      </c>
      <c r="V140" s="793">
        <f t="shared" si="174"/>
        <v>100</v>
      </c>
    </row>
    <row r="141" spans="1:22" x14ac:dyDescent="0.25">
      <c r="A141" s="511"/>
      <c r="B141" s="356"/>
      <c r="C141" s="356"/>
      <c r="D141" s="356"/>
      <c r="E141" s="356"/>
      <c r="F141" s="356"/>
      <c r="G141" s="356"/>
      <c r="H141" s="25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719">
        <f>Posebni!I55</f>
        <v>10548.300000000001</v>
      </c>
      <c r="Q141" s="16">
        <f>Posebni!J55</f>
        <v>100</v>
      </c>
      <c r="R141" s="719">
        <f>Q141*7.5345</f>
        <v>753.45</v>
      </c>
      <c r="S141" s="16">
        <f>Posebni!L55</f>
        <v>100</v>
      </c>
      <c r="T141" s="719">
        <f>S141*7.5345</f>
        <v>753.45</v>
      </c>
      <c r="U141" s="48">
        <f t="shared" si="173"/>
        <v>7.1428571428571423</v>
      </c>
      <c r="V141" s="793">
        <f t="shared" si="174"/>
        <v>100</v>
      </c>
    </row>
    <row r="142" spans="1:22" x14ac:dyDescent="0.25">
      <c r="A142" s="511"/>
      <c r="B142" s="356"/>
      <c r="C142" s="356"/>
      <c r="D142" s="356"/>
      <c r="E142" s="356"/>
      <c r="F142" s="356"/>
      <c r="G142" s="356"/>
      <c r="H142" s="25">
        <v>3434</v>
      </c>
      <c r="I142" s="15" t="s">
        <v>73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719">
        <f>Posebni!I56</f>
        <v>5274.1500000000005</v>
      </c>
      <c r="Q142" s="16">
        <f>Posebni!J56</f>
        <v>800</v>
      </c>
      <c r="R142" s="719">
        <f>Q142*7.5345</f>
        <v>6027.6</v>
      </c>
      <c r="S142" s="16">
        <f>Posebni!L56</f>
        <v>800</v>
      </c>
      <c r="T142" s="719">
        <f>S142*7.5345</f>
        <v>6027.6</v>
      </c>
      <c r="U142" s="48">
        <f t="shared" si="173"/>
        <v>114.28571428571428</v>
      </c>
      <c r="V142" s="793">
        <f t="shared" si="174"/>
        <v>100</v>
      </c>
    </row>
    <row r="143" spans="1:22" s="86" customFormat="1" x14ac:dyDescent="0.25">
      <c r="A143" s="512"/>
      <c r="B143" s="364"/>
      <c r="C143" s="364"/>
      <c r="D143" s="364"/>
      <c r="E143" s="364"/>
      <c r="F143" s="364"/>
      <c r="G143" s="364"/>
      <c r="H143" s="87">
        <v>35</v>
      </c>
      <c r="I143" s="88" t="s">
        <v>74</v>
      </c>
      <c r="J143" s="89">
        <f t="shared" ref="J143:T143" si="175">SUM(J144)</f>
        <v>0</v>
      </c>
      <c r="K143" s="89">
        <f t="shared" si="175"/>
        <v>0</v>
      </c>
      <c r="L143" s="89">
        <f t="shared" si="175"/>
        <v>0</v>
      </c>
      <c r="M143" s="89">
        <f t="shared" si="175"/>
        <v>200000</v>
      </c>
      <c r="N143" s="89">
        <f t="shared" si="175"/>
        <v>26544.56168292521</v>
      </c>
      <c r="O143" s="89">
        <f t="shared" si="175"/>
        <v>26400</v>
      </c>
      <c r="P143" s="720">
        <f t="shared" si="175"/>
        <v>198910.8</v>
      </c>
      <c r="Q143" s="89">
        <f t="shared" si="175"/>
        <v>24000</v>
      </c>
      <c r="R143" s="720">
        <f t="shared" si="175"/>
        <v>180828</v>
      </c>
      <c r="S143" s="89">
        <f t="shared" si="175"/>
        <v>27000</v>
      </c>
      <c r="T143" s="720">
        <f t="shared" si="175"/>
        <v>203431.5</v>
      </c>
      <c r="U143" s="83">
        <f>Q143/O143*100</f>
        <v>90.909090909090907</v>
      </c>
      <c r="V143" s="792">
        <f>S143/Q143*100</f>
        <v>112.5</v>
      </c>
    </row>
    <row r="144" spans="1:22" s="1" customFormat="1" ht="21" x14ac:dyDescent="0.25">
      <c r="A144" s="511"/>
      <c r="B144" s="356"/>
      <c r="C144" s="356"/>
      <c r="D144" s="356"/>
      <c r="E144" s="356"/>
      <c r="F144" s="356"/>
      <c r="G144" s="356"/>
      <c r="H144" s="24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76">SUM(M145+M146)</f>
        <v>200000</v>
      </c>
      <c r="N144" s="12">
        <f t="shared" si="176"/>
        <v>26544.56168292521</v>
      </c>
      <c r="O144" s="12">
        <f t="shared" si="176"/>
        <v>26400</v>
      </c>
      <c r="P144" s="699">
        <f t="shared" si="176"/>
        <v>198910.8</v>
      </c>
      <c r="Q144" s="12">
        <f t="shared" si="176"/>
        <v>24000</v>
      </c>
      <c r="R144" s="699">
        <f t="shared" si="176"/>
        <v>180828</v>
      </c>
      <c r="S144" s="12">
        <f t="shared" si="176"/>
        <v>27000</v>
      </c>
      <c r="T144" s="699">
        <f t="shared" si="176"/>
        <v>203431.5</v>
      </c>
      <c r="U144" s="48">
        <f t="shared" ref="U144:U146" si="177">Q144/O144*100</f>
        <v>90.909090909090907</v>
      </c>
      <c r="V144" s="793">
        <f t="shared" ref="V144:V146" si="178">S144/Q144*100</f>
        <v>112.5</v>
      </c>
    </row>
    <row r="145" spans="1:22" s="1" customFormat="1" ht="21" x14ac:dyDescent="0.25">
      <c r="A145" s="511"/>
      <c r="B145" s="356"/>
      <c r="C145" s="356"/>
      <c r="D145" s="356"/>
      <c r="E145" s="356"/>
      <c r="F145" s="356"/>
      <c r="G145" s="356"/>
      <c r="H145" s="27">
        <v>3522</v>
      </c>
      <c r="I145" s="10" t="s">
        <v>386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719">
        <f>Posebni!I112</f>
        <v>97948.5</v>
      </c>
      <c r="Q145" s="16">
        <f>Posebni!J112</f>
        <v>10000</v>
      </c>
      <c r="R145" s="719">
        <f>Q145*7.5345</f>
        <v>75345</v>
      </c>
      <c r="S145" s="16">
        <f>Posebni!L112</f>
        <v>13000</v>
      </c>
      <c r="T145" s="719">
        <f>S145*7.5345</f>
        <v>97948.5</v>
      </c>
      <c r="U145" s="48">
        <f t="shared" si="177"/>
        <v>76.923076923076934</v>
      </c>
      <c r="V145" s="793">
        <f t="shared" si="178"/>
        <v>130</v>
      </c>
    </row>
    <row r="146" spans="1:22" ht="21" x14ac:dyDescent="0.25">
      <c r="A146" s="511"/>
      <c r="B146" s="356"/>
      <c r="C146" s="356"/>
      <c r="D146" s="356"/>
      <c r="E146" s="356"/>
      <c r="F146" s="356"/>
      <c r="G146" s="356"/>
      <c r="H146" s="25">
        <v>3523</v>
      </c>
      <c r="I146" s="15" t="s">
        <v>75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719">
        <f>Posebni!I118+Posebni!I119</f>
        <v>100962.3</v>
      </c>
      <c r="Q146" s="16">
        <f>Posebni!J118+Posebni!J119</f>
        <v>14000</v>
      </c>
      <c r="R146" s="719">
        <f>Q146*7.5345</f>
        <v>105483</v>
      </c>
      <c r="S146" s="16">
        <f>Posebni!L118+Posebni!L119</f>
        <v>14000</v>
      </c>
      <c r="T146" s="719">
        <f>S146*7.5345</f>
        <v>105483</v>
      </c>
      <c r="U146" s="48">
        <f t="shared" si="177"/>
        <v>104.4776119402985</v>
      </c>
      <c r="V146" s="793">
        <f t="shared" si="178"/>
        <v>100</v>
      </c>
    </row>
    <row r="147" spans="1:22" s="86" customFormat="1" ht="21" x14ac:dyDescent="0.25">
      <c r="A147" s="512"/>
      <c r="B147" s="364"/>
      <c r="C147" s="364"/>
      <c r="D147" s="364"/>
      <c r="E147" s="364"/>
      <c r="F147" s="364"/>
      <c r="G147" s="364"/>
      <c r="H147" s="87">
        <v>36</v>
      </c>
      <c r="I147" s="88" t="s">
        <v>136</v>
      </c>
      <c r="J147" s="89">
        <f t="shared" ref="J147:T147" si="179">SUM(J148)</f>
        <v>0</v>
      </c>
      <c r="K147" s="89">
        <f t="shared" si="179"/>
        <v>15000</v>
      </c>
      <c r="L147" s="89">
        <f t="shared" si="179"/>
        <v>50000</v>
      </c>
      <c r="M147" s="89">
        <f t="shared" si="179"/>
        <v>50000</v>
      </c>
      <c r="N147" s="89">
        <f t="shared" si="179"/>
        <v>6636.1404207313026</v>
      </c>
      <c r="O147" s="89">
        <f t="shared" si="179"/>
        <v>6500</v>
      </c>
      <c r="P147" s="720">
        <f t="shared" si="179"/>
        <v>48974.25</v>
      </c>
      <c r="Q147" s="89">
        <f t="shared" si="179"/>
        <v>7000</v>
      </c>
      <c r="R147" s="720">
        <f t="shared" si="179"/>
        <v>52741.5</v>
      </c>
      <c r="S147" s="89">
        <f t="shared" si="179"/>
        <v>7000</v>
      </c>
      <c r="T147" s="720">
        <f t="shared" si="179"/>
        <v>52741.5</v>
      </c>
      <c r="U147" s="83">
        <f>Q147/O147*100</f>
        <v>107.69230769230769</v>
      </c>
      <c r="V147" s="792">
        <f>S147/Q147*100</f>
        <v>100</v>
      </c>
    </row>
    <row r="148" spans="1:22" s="1" customFormat="1" x14ac:dyDescent="0.25">
      <c r="A148" s="511"/>
      <c r="B148" s="356"/>
      <c r="C148" s="356"/>
      <c r="D148" s="356" t="s">
        <v>366</v>
      </c>
      <c r="E148" s="356" t="s">
        <v>367</v>
      </c>
      <c r="F148" s="356"/>
      <c r="G148" s="356"/>
      <c r="H148" s="24">
        <v>363</v>
      </c>
      <c r="I148" s="8" t="s">
        <v>139</v>
      </c>
      <c r="J148" s="12">
        <f t="shared" ref="J148:P148" si="180">SUM(J149:J150)</f>
        <v>0</v>
      </c>
      <c r="K148" s="12">
        <f t="shared" si="180"/>
        <v>15000</v>
      </c>
      <c r="L148" s="12">
        <f t="shared" si="180"/>
        <v>50000</v>
      </c>
      <c r="M148" s="12">
        <f t="shared" si="180"/>
        <v>50000</v>
      </c>
      <c r="N148" s="12">
        <f t="shared" si="180"/>
        <v>6636.1404207313026</v>
      </c>
      <c r="O148" s="12">
        <f t="shared" si="180"/>
        <v>6500</v>
      </c>
      <c r="P148" s="699">
        <f t="shared" si="180"/>
        <v>48974.25</v>
      </c>
      <c r="Q148" s="12">
        <f t="shared" ref="Q148:T148" si="181">SUM(Q149:Q150)</f>
        <v>7000</v>
      </c>
      <c r="R148" s="699">
        <f t="shared" ref="R148" si="182">SUM(R149:R150)</f>
        <v>52741.5</v>
      </c>
      <c r="S148" s="12">
        <f t="shared" si="181"/>
        <v>7000</v>
      </c>
      <c r="T148" s="699">
        <f t="shared" si="181"/>
        <v>52741.5</v>
      </c>
      <c r="U148" s="48">
        <f t="shared" ref="U148:U150" si="183">Q148/O148*100</f>
        <v>107.69230769230769</v>
      </c>
      <c r="V148" s="793">
        <f t="shared" ref="V148:V150" si="184">S148/Q148*100</f>
        <v>100</v>
      </c>
    </row>
    <row r="149" spans="1:22" x14ac:dyDescent="0.25">
      <c r="A149" s="511"/>
      <c r="B149" s="356"/>
      <c r="C149" s="356"/>
      <c r="D149" s="356"/>
      <c r="E149" s="356"/>
      <c r="F149" s="356"/>
      <c r="G149" s="356"/>
      <c r="H149" s="25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>
        <f>Posebni!F241</f>
        <v>0</v>
      </c>
      <c r="N149" s="16">
        <f>Posebni!G241</f>
        <v>0</v>
      </c>
      <c r="O149" s="16">
        <f>Posebni!H241</f>
        <v>0</v>
      </c>
      <c r="P149" s="719">
        <f>Posebni!I241</f>
        <v>0</v>
      </c>
      <c r="Q149" s="16">
        <f>Posebni!J241</f>
        <v>0</v>
      </c>
      <c r="R149" s="719">
        <f>Q149*7.5345</f>
        <v>0</v>
      </c>
      <c r="S149" s="16">
        <f>Posebni!L241</f>
        <v>0</v>
      </c>
      <c r="T149" s="719">
        <f>S149*7.5345</f>
        <v>0</v>
      </c>
      <c r="U149" s="48">
        <v>0</v>
      </c>
      <c r="V149" s="793">
        <v>0</v>
      </c>
    </row>
    <row r="150" spans="1:22" x14ac:dyDescent="0.25">
      <c r="A150" s="511"/>
      <c r="B150" s="356"/>
      <c r="C150" s="356"/>
      <c r="D150" s="356"/>
      <c r="E150" s="356"/>
      <c r="F150" s="356"/>
      <c r="G150" s="356"/>
      <c r="H150" s="25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>
        <f>Posebni!F191+Posebni!F303</f>
        <v>50000</v>
      </c>
      <c r="N150" s="16">
        <f>Posebni!G191+Posebni!G303</f>
        <v>6636.1404207313026</v>
      </c>
      <c r="O150" s="16">
        <f>Posebni!H191+Posebni!H303</f>
        <v>6500</v>
      </c>
      <c r="P150" s="719">
        <f>Posebni!I191+Posebni!I303</f>
        <v>48974.25</v>
      </c>
      <c r="Q150" s="16">
        <f>Posebni!J191+Posebni!J303</f>
        <v>7000</v>
      </c>
      <c r="R150" s="719">
        <f>Q150*7.5345</f>
        <v>52741.5</v>
      </c>
      <c r="S150" s="16">
        <f>Posebni!L191+Posebni!L303</f>
        <v>7000</v>
      </c>
      <c r="T150" s="719">
        <f>S150*7.5345</f>
        <v>52741.5</v>
      </c>
      <c r="U150" s="48">
        <f t="shared" si="183"/>
        <v>107.69230769230769</v>
      </c>
      <c r="V150" s="793">
        <f t="shared" si="184"/>
        <v>100</v>
      </c>
    </row>
    <row r="151" spans="1:22" s="86" customFormat="1" ht="21" x14ac:dyDescent="0.25">
      <c r="A151" s="512"/>
      <c r="B151" s="364"/>
      <c r="C151" s="364"/>
      <c r="D151" s="364"/>
      <c r="E151" s="364"/>
      <c r="F151" s="364"/>
      <c r="G151" s="364"/>
      <c r="H151" s="87">
        <v>37</v>
      </c>
      <c r="I151" s="88" t="s">
        <v>140</v>
      </c>
      <c r="J151" s="89">
        <f t="shared" ref="J151:T151" si="185">SUM(J152)</f>
        <v>422126</v>
      </c>
      <c r="K151" s="89">
        <f t="shared" si="185"/>
        <v>340000</v>
      </c>
      <c r="L151" s="89">
        <f t="shared" si="185"/>
        <v>453000</v>
      </c>
      <c r="M151" s="89">
        <f t="shared" si="185"/>
        <v>1418000</v>
      </c>
      <c r="N151" s="89">
        <f t="shared" si="185"/>
        <v>188200.94233193973</v>
      </c>
      <c r="O151" s="89">
        <f t="shared" si="185"/>
        <v>189000</v>
      </c>
      <c r="P151" s="720">
        <f t="shared" si="185"/>
        <v>1424020.5</v>
      </c>
      <c r="Q151" s="89">
        <f t="shared" si="185"/>
        <v>209000</v>
      </c>
      <c r="R151" s="720">
        <f t="shared" si="185"/>
        <v>1574710.5</v>
      </c>
      <c r="S151" s="89">
        <f t="shared" si="185"/>
        <v>208000</v>
      </c>
      <c r="T151" s="720">
        <f t="shared" si="185"/>
        <v>1567176</v>
      </c>
      <c r="U151" s="83">
        <f>Q151/O151*100</f>
        <v>110.58201058201058</v>
      </c>
      <c r="V151" s="792">
        <f>S151/Q151*100</f>
        <v>99.52153110047847</v>
      </c>
    </row>
    <row r="152" spans="1:22" s="1" customFormat="1" x14ac:dyDescent="0.25">
      <c r="A152" s="511"/>
      <c r="B152" s="356"/>
      <c r="C152" s="356"/>
      <c r="D152" s="356"/>
      <c r="E152" s="356"/>
      <c r="F152" s="356"/>
      <c r="G152" s="356"/>
      <c r="H152" s="24">
        <v>372</v>
      </c>
      <c r="I152" s="8" t="s">
        <v>158</v>
      </c>
      <c r="J152" s="12">
        <f t="shared" ref="J152:P152" si="186">SUM(J153:J154)</f>
        <v>422126</v>
      </c>
      <c r="K152" s="12">
        <f t="shared" si="186"/>
        <v>340000</v>
      </c>
      <c r="L152" s="12">
        <f t="shared" si="186"/>
        <v>453000</v>
      </c>
      <c r="M152" s="12">
        <f t="shared" si="186"/>
        <v>1418000</v>
      </c>
      <c r="N152" s="12">
        <f t="shared" si="186"/>
        <v>188200.94233193973</v>
      </c>
      <c r="O152" s="12">
        <f t="shared" si="186"/>
        <v>189000</v>
      </c>
      <c r="P152" s="699">
        <f t="shared" si="186"/>
        <v>1424020.5</v>
      </c>
      <c r="Q152" s="12">
        <f t="shared" ref="Q152:T152" si="187">SUM(Q153:Q154)</f>
        <v>209000</v>
      </c>
      <c r="R152" s="699">
        <f t="shared" ref="R152" si="188">SUM(R153:R154)</f>
        <v>1574710.5</v>
      </c>
      <c r="S152" s="12">
        <f t="shared" si="187"/>
        <v>208000</v>
      </c>
      <c r="T152" s="699">
        <f t="shared" si="187"/>
        <v>1567176</v>
      </c>
      <c r="U152" s="48">
        <f t="shared" ref="U152:U154" si="189">Q152/O152*100</f>
        <v>110.58201058201058</v>
      </c>
      <c r="V152" s="793">
        <f t="shared" ref="V152:V154" si="190">S152/Q152*100</f>
        <v>99.52153110047847</v>
      </c>
    </row>
    <row r="153" spans="1:22" x14ac:dyDescent="0.25">
      <c r="A153" s="511"/>
      <c r="B153" s="356"/>
      <c r="C153" s="356"/>
      <c r="D153" s="356"/>
      <c r="E153" s="356"/>
      <c r="F153" s="356"/>
      <c r="G153" s="356"/>
      <c r="H153" s="25">
        <v>3721</v>
      </c>
      <c r="I153" s="15" t="s">
        <v>77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80500</v>
      </c>
      <c r="P153" s="719">
        <f>Posebni!I149+Posebni!I158+Posebni!I150+Posebni!I159+Posebni!I160+Posebni!I151</f>
        <v>606527.25</v>
      </c>
      <c r="Q153" s="16">
        <f>Posebni!J149+Posebni!J158+Posebni!J150+Posebni!J159+Posebni!J160+Posebni!J151</f>
        <v>90500</v>
      </c>
      <c r="R153" s="719">
        <f>Q153*7.5345</f>
        <v>681872.25</v>
      </c>
      <c r="S153" s="16">
        <f>Posebni!L149+Posebni!L158+Posebni!L150+Posebni!L159+Posebni!L160+Posebni!L151</f>
        <v>90500</v>
      </c>
      <c r="T153" s="719">
        <f>S153*7.5345</f>
        <v>681872.25</v>
      </c>
      <c r="U153" s="48">
        <f t="shared" si="189"/>
        <v>112.42236024844721</v>
      </c>
      <c r="V153" s="793">
        <f t="shared" si="190"/>
        <v>100</v>
      </c>
    </row>
    <row r="154" spans="1:22" x14ac:dyDescent="0.25">
      <c r="A154" s="511"/>
      <c r="B154" s="356"/>
      <c r="C154" s="356"/>
      <c r="D154" s="356"/>
      <c r="E154" s="356"/>
      <c r="F154" s="356"/>
      <c r="G154" s="356"/>
      <c r="H154" s="25">
        <v>3722</v>
      </c>
      <c r="I154" s="15" t="s">
        <v>78</v>
      </c>
      <c r="J154" s="16">
        <v>75051</v>
      </c>
      <c r="K154" s="16">
        <v>20000</v>
      </c>
      <c r="L154" s="16">
        <v>3000</v>
      </c>
      <c r="M154" s="16">
        <f>Posebni!F161+Posebni!F152+Posebni!F162+Posebni!F163+Posebni!F164+Posebni!F165+Posebni!F177</f>
        <v>818000</v>
      </c>
      <c r="N154" s="16">
        <f>Posebni!G161+Posebni!G152+Posebni!G162+Posebni!G163+Posebni!G164+Posebni!G165+Posebni!G177</f>
        <v>108567.2572831641</v>
      </c>
      <c r="O154" s="16">
        <f>Posebni!H161+Posebni!H152+Posebni!H162+Posebni!H163+Posebni!H164+Posebni!H165+Posebni!H177</f>
        <v>108500</v>
      </c>
      <c r="P154" s="719">
        <f>Posebni!I161+Posebni!I152+Posebni!I162+Posebni!I163+Posebni!I164+Posebni!I165+Posebni!I177</f>
        <v>817493.25</v>
      </c>
      <c r="Q154" s="16">
        <f>Posebni!J161+Posebni!J152+Posebni!J162+Posebni!J163+Posebni!J164+Posebni!J165+Posebni!J177</f>
        <v>118500</v>
      </c>
      <c r="R154" s="719">
        <f>Q154*7.5345</f>
        <v>892838.25</v>
      </c>
      <c r="S154" s="16">
        <f>Posebni!L161+Posebni!L152+Posebni!L162+Posebni!L163+Posebni!L164+Posebni!L165+Posebni!L177</f>
        <v>117500</v>
      </c>
      <c r="T154" s="719">
        <f>S154*7.5345</f>
        <v>885303.75</v>
      </c>
      <c r="U154" s="48">
        <f t="shared" si="189"/>
        <v>109.21658986175116</v>
      </c>
      <c r="V154" s="793">
        <f t="shared" si="190"/>
        <v>99.156118143459921</v>
      </c>
    </row>
    <row r="155" spans="1:22" s="86" customFormat="1" x14ac:dyDescent="0.25">
      <c r="A155" s="512"/>
      <c r="B155" s="364"/>
      <c r="C155" s="364"/>
      <c r="D155" s="364"/>
      <c r="E155" s="364"/>
      <c r="F155" s="364"/>
      <c r="G155" s="364"/>
      <c r="H155" s="87">
        <v>38</v>
      </c>
      <c r="I155" s="88" t="s">
        <v>128</v>
      </c>
      <c r="J155" s="89" t="e">
        <f t="shared" ref="J155:P155" si="191">SUM(J156+J159+J161+J163+J166+J168)</f>
        <v>#REF!</v>
      </c>
      <c r="K155" s="89" t="e">
        <f t="shared" si="191"/>
        <v>#REF!</v>
      </c>
      <c r="L155" s="89" t="e">
        <f t="shared" si="191"/>
        <v>#REF!</v>
      </c>
      <c r="M155" s="89">
        <f t="shared" si="191"/>
        <v>1138000</v>
      </c>
      <c r="N155" s="89">
        <f t="shared" si="191"/>
        <v>151038.55597584444</v>
      </c>
      <c r="O155" s="89">
        <f t="shared" si="191"/>
        <v>169350</v>
      </c>
      <c r="P155" s="720">
        <f t="shared" si="191"/>
        <v>1275967.575</v>
      </c>
      <c r="Q155" s="89">
        <f t="shared" ref="Q155:T155" si="192">SUM(Q156+Q159+Q161+Q163+Q166+Q168)</f>
        <v>156550</v>
      </c>
      <c r="R155" s="720">
        <f t="shared" ref="R155" si="193">SUM(R156+R159+R161+R163+R166+R168)</f>
        <v>1179525.9750000001</v>
      </c>
      <c r="S155" s="89">
        <f t="shared" si="192"/>
        <v>157450</v>
      </c>
      <c r="T155" s="720">
        <f t="shared" si="192"/>
        <v>1186307.0249999999</v>
      </c>
      <c r="U155" s="83">
        <f>Q155/O155*100</f>
        <v>92.441688810156492</v>
      </c>
      <c r="V155" s="792">
        <f>S155/Q155*100</f>
        <v>100.57489619929736</v>
      </c>
    </row>
    <row r="156" spans="1:22" s="1" customFormat="1" x14ac:dyDescent="0.25">
      <c r="A156" s="511"/>
      <c r="B156" s="356"/>
      <c r="C156" s="356"/>
      <c r="D156" s="356"/>
      <c r="E156" s="356"/>
      <c r="F156" s="356"/>
      <c r="G156" s="356"/>
      <c r="H156" s="24">
        <v>381</v>
      </c>
      <c r="I156" s="8" t="s">
        <v>36</v>
      </c>
      <c r="J156" s="12" t="e">
        <f t="shared" ref="J156:P156" si="194">SUM(J157+J158)</f>
        <v>#REF!</v>
      </c>
      <c r="K156" s="12" t="e">
        <f t="shared" si="194"/>
        <v>#REF!</v>
      </c>
      <c r="L156" s="12" t="e">
        <f t="shared" si="194"/>
        <v>#REF!</v>
      </c>
      <c r="M156" s="12">
        <f t="shared" si="194"/>
        <v>893000</v>
      </c>
      <c r="N156" s="12">
        <f t="shared" si="194"/>
        <v>118521.46791426107</v>
      </c>
      <c r="O156" s="12">
        <f t="shared" si="194"/>
        <v>137150</v>
      </c>
      <c r="P156" s="699">
        <f t="shared" si="194"/>
        <v>1033356.675</v>
      </c>
      <c r="Q156" s="12">
        <f t="shared" ref="Q156:T156" si="195">SUM(Q157+Q158)</f>
        <v>121550</v>
      </c>
      <c r="R156" s="699">
        <f t="shared" ref="R156" si="196">SUM(R157+R158)</f>
        <v>915818.47500000009</v>
      </c>
      <c r="S156" s="12">
        <f t="shared" si="195"/>
        <v>122450</v>
      </c>
      <c r="T156" s="699">
        <f t="shared" si="195"/>
        <v>922599.52500000002</v>
      </c>
      <c r="U156" s="48">
        <f t="shared" ref="U156:U169" si="197">Q156/O156*100</f>
        <v>88.625592417061611</v>
      </c>
      <c r="V156" s="793">
        <f t="shared" ref="V156:V169" si="198">S156/Q156*100</f>
        <v>100.74043603455367</v>
      </c>
    </row>
    <row r="157" spans="1:22" s="42" customFormat="1" x14ac:dyDescent="0.25">
      <c r="A157" s="511"/>
      <c r="B157" s="356"/>
      <c r="C157" s="356"/>
      <c r="D157" s="356"/>
      <c r="E157" s="356"/>
      <c r="F157" s="356"/>
      <c r="G157" s="356"/>
      <c r="H157" s="27">
        <v>3811</v>
      </c>
      <c r="I157" s="10" t="s">
        <v>80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Posebni!F105+Posebni!F133+Posebni!F141+Posebni!F171+Posebni!F208+Posebni!F220+Posebni!F248+Posebni!F255+Posebni!F272+Posebni!F281+Posebni!F287</f>
        <v>868000</v>
      </c>
      <c r="N157" s="11">
        <f>Posebni!G105+Posebni!G133+Posebni!G141+Posebni!G171+Posebni!G208+Posebni!G220+Posebni!G248+Posebni!G255+Posebni!G272+Posebni!G281+Posebni!G287</f>
        <v>115203.39770389542</v>
      </c>
      <c r="O157" s="16">
        <f>Posebni!H105+Posebni!H133+Posebni!H141+Posebni!H171+Posebni!H208+Posebni!H220+Posebni!H248+Posebni!H255+Posebni!H272+Posebni!H281+Posebni!H287</f>
        <v>133650</v>
      </c>
      <c r="P157" s="719">
        <f>Posebni!I105+Posebni!I133+Posebni!I141+Posebni!I171+Posebni!I208+Posebni!I220+Posebni!I248+Posebni!I255+Posebni!I272+Posebni!I281+Posebni!I287</f>
        <v>1006985.925</v>
      </c>
      <c r="Q157" s="16">
        <f>Posebni!J105+Posebni!J133+Posebni!J141+Posebni!J171+Posebni!J208+Posebni!J220+Posebni!J248+Posebni!J255+Posebni!J272+Posebni!J281+Posebni!J287</f>
        <v>118050</v>
      </c>
      <c r="R157" s="719">
        <f>Q157*7.5345</f>
        <v>889447.72500000009</v>
      </c>
      <c r="S157" s="16">
        <f>Posebni!L105+Posebni!L133+Posebni!L141+Posebni!L171+Posebni!L208+Posebni!L220+Posebni!L248+Posebni!L255+Posebni!L272+Posebni!L281+Posebni!L287</f>
        <v>120450</v>
      </c>
      <c r="T157" s="719">
        <f>S157*7.5345</f>
        <v>907530.52500000002</v>
      </c>
      <c r="U157" s="48">
        <f t="shared" si="197"/>
        <v>88.327721661054994</v>
      </c>
      <c r="V157" s="793">
        <f t="shared" si="198"/>
        <v>102.03303684879288</v>
      </c>
    </row>
    <row r="158" spans="1:22" s="42" customFormat="1" x14ac:dyDescent="0.25">
      <c r="A158" s="511"/>
      <c r="B158" s="356"/>
      <c r="C158" s="356"/>
      <c r="D158" s="356"/>
      <c r="E158" s="356"/>
      <c r="F158" s="356"/>
      <c r="G158" s="356"/>
      <c r="H158" s="27">
        <v>3812</v>
      </c>
      <c r="I158" s="10" t="s">
        <v>85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719">
        <f>Posebni!I134</f>
        <v>26370.75</v>
      </c>
      <c r="Q158" s="16">
        <f>Posebni!J134</f>
        <v>3500</v>
      </c>
      <c r="R158" s="719">
        <f>Q158*7.5345</f>
        <v>26370.75</v>
      </c>
      <c r="S158" s="16">
        <f>Posebni!L134</f>
        <v>2000</v>
      </c>
      <c r="T158" s="719">
        <f>S158*7.5345</f>
        <v>15069</v>
      </c>
      <c r="U158" s="48">
        <f t="shared" si="197"/>
        <v>100</v>
      </c>
      <c r="V158" s="793">
        <f t="shared" si="198"/>
        <v>57.142857142857139</v>
      </c>
    </row>
    <row r="159" spans="1:22" s="1" customFormat="1" x14ac:dyDescent="0.25">
      <c r="A159" s="511"/>
      <c r="B159" s="356"/>
      <c r="C159" s="356"/>
      <c r="D159" s="356"/>
      <c r="E159" s="356"/>
      <c r="F159" s="356"/>
      <c r="G159" s="356"/>
      <c r="H159" s="24">
        <v>382</v>
      </c>
      <c r="I159" s="8" t="s">
        <v>37</v>
      </c>
      <c r="J159" s="12">
        <f t="shared" ref="J159:T159" si="199">SUM(J160:J160)</f>
        <v>65000</v>
      </c>
      <c r="K159" s="12">
        <f t="shared" si="199"/>
        <v>100000</v>
      </c>
      <c r="L159" s="12">
        <f t="shared" si="199"/>
        <v>116000</v>
      </c>
      <c r="M159" s="12">
        <f t="shared" si="199"/>
        <v>25000</v>
      </c>
      <c r="N159" s="12">
        <f t="shared" si="199"/>
        <v>3318.0702103656513</v>
      </c>
      <c r="O159" s="12">
        <f t="shared" si="199"/>
        <v>3000</v>
      </c>
      <c r="P159" s="699">
        <f t="shared" si="199"/>
        <v>22603.5</v>
      </c>
      <c r="Q159" s="12">
        <f t="shared" si="199"/>
        <v>4000</v>
      </c>
      <c r="R159" s="699">
        <f t="shared" si="199"/>
        <v>30138</v>
      </c>
      <c r="S159" s="12">
        <f t="shared" si="199"/>
        <v>5000</v>
      </c>
      <c r="T159" s="699">
        <f t="shared" si="199"/>
        <v>37672.5</v>
      </c>
      <c r="U159" s="48">
        <f t="shared" si="197"/>
        <v>133.33333333333331</v>
      </c>
      <c r="V159" s="793">
        <f t="shared" si="198"/>
        <v>125</v>
      </c>
    </row>
    <row r="160" spans="1:22" x14ac:dyDescent="0.25">
      <c r="A160" s="511"/>
      <c r="B160" s="356"/>
      <c r="C160" s="356"/>
      <c r="D160" s="356"/>
      <c r="E160" s="356"/>
      <c r="F160" s="356"/>
      <c r="G160" s="356"/>
      <c r="H160" s="25">
        <v>3821</v>
      </c>
      <c r="I160" s="15" t="s">
        <v>86</v>
      </c>
      <c r="J160" s="16">
        <v>65000</v>
      </c>
      <c r="K160" s="16">
        <v>100000</v>
      </c>
      <c r="L160" s="16">
        <v>116000</v>
      </c>
      <c r="M160" s="16">
        <f>Posebni!F274</f>
        <v>25000</v>
      </c>
      <c r="N160" s="16">
        <f>Posebni!G274</f>
        <v>3318.0702103656513</v>
      </c>
      <c r="O160" s="16">
        <f>Posebni!H274</f>
        <v>3000</v>
      </c>
      <c r="P160" s="719">
        <f>Posebni!I274</f>
        <v>22603.5</v>
      </c>
      <c r="Q160" s="16">
        <f>Posebni!J274</f>
        <v>4000</v>
      </c>
      <c r="R160" s="719">
        <f>Q160*7.5345</f>
        <v>30138</v>
      </c>
      <c r="S160" s="16">
        <f>Posebni!L274</f>
        <v>5000</v>
      </c>
      <c r="T160" s="719">
        <f>S160*7.5345</f>
        <v>37672.5</v>
      </c>
      <c r="U160" s="48">
        <f t="shared" si="197"/>
        <v>133.33333333333331</v>
      </c>
      <c r="V160" s="793">
        <f t="shared" si="198"/>
        <v>125</v>
      </c>
    </row>
    <row r="161" spans="1:22" s="1" customFormat="1" x14ac:dyDescent="0.25">
      <c r="A161" s="511"/>
      <c r="B161" s="356"/>
      <c r="C161" s="356"/>
      <c r="D161" s="356"/>
      <c r="E161" s="356" t="s">
        <v>367</v>
      </c>
      <c r="F161" s="356"/>
      <c r="G161" s="356"/>
      <c r="H161" s="24">
        <v>383</v>
      </c>
      <c r="I161" s="8" t="s">
        <v>88</v>
      </c>
      <c r="J161" s="12">
        <f t="shared" ref="J161:T161" si="200">SUM(J162)</f>
        <v>0</v>
      </c>
      <c r="K161" s="12">
        <f t="shared" si="200"/>
        <v>10000</v>
      </c>
      <c r="L161" s="12">
        <f t="shared" si="200"/>
        <v>121000</v>
      </c>
      <c r="M161" s="12">
        <f t="shared" si="200"/>
        <v>20000</v>
      </c>
      <c r="N161" s="12">
        <f t="shared" si="200"/>
        <v>2654.4561682925209</v>
      </c>
      <c r="O161" s="12">
        <f t="shared" si="200"/>
        <v>2700</v>
      </c>
      <c r="P161" s="699">
        <f t="shared" si="200"/>
        <v>20343.150000000001</v>
      </c>
      <c r="Q161" s="12">
        <f t="shared" si="200"/>
        <v>1000</v>
      </c>
      <c r="R161" s="699">
        <f t="shared" si="200"/>
        <v>7534.5</v>
      </c>
      <c r="S161" s="12">
        <f t="shared" si="200"/>
        <v>0</v>
      </c>
      <c r="T161" s="699">
        <f t="shared" si="200"/>
        <v>0</v>
      </c>
      <c r="U161" s="48">
        <f t="shared" si="197"/>
        <v>37.037037037037038</v>
      </c>
      <c r="V161" s="793">
        <f t="shared" si="198"/>
        <v>0</v>
      </c>
    </row>
    <row r="162" spans="1:22" x14ac:dyDescent="0.25">
      <c r="A162" s="511"/>
      <c r="B162" s="356"/>
      <c r="C162" s="356"/>
      <c r="D162" s="356"/>
      <c r="E162" s="356"/>
      <c r="F162" s="356"/>
      <c r="G162" s="356"/>
      <c r="H162" s="25">
        <v>3831</v>
      </c>
      <c r="I162" s="15" t="s">
        <v>89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719">
        <f>Posebni!I84</f>
        <v>20343.150000000001</v>
      </c>
      <c r="Q162" s="16">
        <f>Posebni!J84</f>
        <v>1000</v>
      </c>
      <c r="R162" s="719">
        <f>Q162*7.5345</f>
        <v>7534.5</v>
      </c>
      <c r="S162" s="16">
        <f>Posebni!L84</f>
        <v>0</v>
      </c>
      <c r="T162" s="719">
        <f>S162*7.5345</f>
        <v>0</v>
      </c>
      <c r="U162" s="48">
        <f t="shared" si="197"/>
        <v>37.037037037037038</v>
      </c>
      <c r="V162" s="793">
        <f t="shared" si="198"/>
        <v>0</v>
      </c>
    </row>
    <row r="163" spans="1:22" s="1" customFormat="1" x14ac:dyDescent="0.25">
      <c r="A163" s="514"/>
      <c r="B163" s="360"/>
      <c r="C163" s="360"/>
      <c r="D163" s="360"/>
      <c r="E163" s="360"/>
      <c r="F163" s="360"/>
      <c r="G163" s="360"/>
      <c r="H163" s="343">
        <v>384</v>
      </c>
      <c r="I163" s="344" t="s">
        <v>90</v>
      </c>
      <c r="J163" s="345">
        <f t="shared" ref="J163:P163" si="201">SUM(J164:J165)</f>
        <v>0</v>
      </c>
      <c r="K163" s="345">
        <f t="shared" si="201"/>
        <v>0</v>
      </c>
      <c r="L163" s="345">
        <f t="shared" si="201"/>
        <v>0</v>
      </c>
      <c r="M163" s="345">
        <f t="shared" si="201"/>
        <v>0</v>
      </c>
      <c r="N163" s="345">
        <f t="shared" si="201"/>
        <v>0</v>
      </c>
      <c r="O163" s="345">
        <f t="shared" si="201"/>
        <v>0</v>
      </c>
      <c r="P163" s="723">
        <f t="shared" si="201"/>
        <v>0</v>
      </c>
      <c r="Q163" s="345">
        <f t="shared" ref="Q163:T163" si="202">SUM(Q164:Q165)</f>
        <v>0</v>
      </c>
      <c r="R163" s="723">
        <f t="shared" ref="R163" si="203">SUM(R164:R165)</f>
        <v>0</v>
      </c>
      <c r="S163" s="345">
        <f t="shared" si="202"/>
        <v>0</v>
      </c>
      <c r="T163" s="723">
        <f t="shared" si="202"/>
        <v>0</v>
      </c>
      <c r="U163" s="48">
        <v>0</v>
      </c>
      <c r="V163" s="793">
        <v>0</v>
      </c>
    </row>
    <row r="164" spans="1:22" x14ac:dyDescent="0.25">
      <c r="A164" s="511"/>
      <c r="B164" s="356"/>
      <c r="C164" s="356"/>
      <c r="D164" s="356"/>
      <c r="E164" s="356"/>
      <c r="F164" s="356"/>
      <c r="G164" s="356"/>
      <c r="H164" s="25">
        <v>3841</v>
      </c>
      <c r="I164" s="15" t="s">
        <v>91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719">
        <v>0</v>
      </c>
      <c r="Q164" s="16">
        <v>0</v>
      </c>
      <c r="R164" s="719">
        <f>Q164*7.5345</f>
        <v>0</v>
      </c>
      <c r="S164" s="16">
        <v>0</v>
      </c>
      <c r="T164" s="719">
        <f>S164*7.5345</f>
        <v>0</v>
      </c>
      <c r="U164" s="48">
        <v>0</v>
      </c>
      <c r="V164" s="793">
        <v>0</v>
      </c>
    </row>
    <row r="165" spans="1:22" x14ac:dyDescent="0.25">
      <c r="A165" s="511"/>
      <c r="B165" s="356"/>
      <c r="C165" s="356"/>
      <c r="D165" s="356"/>
      <c r="E165" s="356"/>
      <c r="F165" s="356"/>
      <c r="G165" s="356"/>
      <c r="H165" s="25">
        <v>3842</v>
      </c>
      <c r="I165" s="15" t="s">
        <v>92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719">
        <v>0</v>
      </c>
      <c r="Q165" s="16">
        <v>0</v>
      </c>
      <c r="R165" s="719">
        <f>Q165*7.5345</f>
        <v>0</v>
      </c>
      <c r="S165" s="16">
        <v>0</v>
      </c>
      <c r="T165" s="719">
        <f>S165*7.5345</f>
        <v>0</v>
      </c>
      <c r="U165" s="48">
        <v>0</v>
      </c>
      <c r="V165" s="793">
        <v>0</v>
      </c>
    </row>
    <row r="166" spans="1:22" s="1" customFormat="1" x14ac:dyDescent="0.25">
      <c r="A166" s="511"/>
      <c r="B166" s="356"/>
      <c r="C166" s="356"/>
      <c r="D166" s="356"/>
      <c r="E166" s="356"/>
      <c r="F166" s="356"/>
      <c r="G166" s="356"/>
      <c r="H166" s="24">
        <v>385</v>
      </c>
      <c r="I166" s="8" t="s">
        <v>93</v>
      </c>
      <c r="J166" s="12">
        <f t="shared" ref="J166:T166" si="204">SUM(J167)</f>
        <v>0</v>
      </c>
      <c r="K166" s="12">
        <f t="shared" si="204"/>
        <v>10000</v>
      </c>
      <c r="L166" s="12">
        <f t="shared" si="204"/>
        <v>10000</v>
      </c>
      <c r="M166" s="12">
        <f t="shared" si="204"/>
        <v>0</v>
      </c>
      <c r="N166" s="12">
        <f t="shared" si="204"/>
        <v>0</v>
      </c>
      <c r="O166" s="12">
        <f t="shared" si="204"/>
        <v>0</v>
      </c>
      <c r="P166" s="699">
        <f t="shared" si="204"/>
        <v>0</v>
      </c>
      <c r="Q166" s="12">
        <f t="shared" si="204"/>
        <v>0</v>
      </c>
      <c r="R166" s="699">
        <f t="shared" si="204"/>
        <v>0</v>
      </c>
      <c r="S166" s="12">
        <f t="shared" si="204"/>
        <v>0</v>
      </c>
      <c r="T166" s="699">
        <f t="shared" si="204"/>
        <v>0</v>
      </c>
      <c r="U166" s="48">
        <v>0</v>
      </c>
      <c r="V166" s="793">
        <v>0</v>
      </c>
    </row>
    <row r="167" spans="1:22" x14ac:dyDescent="0.25">
      <c r="A167" s="511"/>
      <c r="B167" s="356"/>
      <c r="C167" s="356"/>
      <c r="D167" s="356"/>
      <c r="E167" s="356"/>
      <c r="F167" s="356"/>
      <c r="G167" s="356"/>
      <c r="H167" s="25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719">
        <v>0</v>
      </c>
      <c r="Q167" s="16">
        <v>0</v>
      </c>
      <c r="R167" s="719">
        <f>Q167*7.5345</f>
        <v>0</v>
      </c>
      <c r="S167" s="16">
        <v>0</v>
      </c>
      <c r="T167" s="719">
        <f>S167*7.5345</f>
        <v>0</v>
      </c>
      <c r="U167" s="48">
        <v>0</v>
      </c>
      <c r="V167" s="793">
        <v>0</v>
      </c>
    </row>
    <row r="168" spans="1:22" x14ac:dyDescent="0.25">
      <c r="A168" s="511"/>
      <c r="B168" s="356"/>
      <c r="C168" s="356"/>
      <c r="D168" s="356" t="s">
        <v>366</v>
      </c>
      <c r="E168" s="356"/>
      <c r="F168" s="356"/>
      <c r="G168" s="356"/>
      <c r="H168" s="28">
        <v>386</v>
      </c>
      <c r="I168" s="9" t="s">
        <v>127</v>
      </c>
      <c r="J168" s="12">
        <f t="shared" ref="J168:T168" si="205">SUM(J169)</f>
        <v>0</v>
      </c>
      <c r="K168" s="12">
        <f t="shared" si="205"/>
        <v>10000</v>
      </c>
      <c r="L168" s="12">
        <f t="shared" si="205"/>
        <v>50000</v>
      </c>
      <c r="M168" s="12">
        <f t="shared" si="205"/>
        <v>200000</v>
      </c>
      <c r="N168" s="12">
        <f t="shared" si="205"/>
        <v>26544.56168292521</v>
      </c>
      <c r="O168" s="12">
        <f t="shared" si="205"/>
        <v>26500</v>
      </c>
      <c r="P168" s="699">
        <f t="shared" si="205"/>
        <v>199664.25</v>
      </c>
      <c r="Q168" s="12">
        <f t="shared" si="205"/>
        <v>30000</v>
      </c>
      <c r="R168" s="699">
        <f t="shared" si="205"/>
        <v>226035</v>
      </c>
      <c r="S168" s="12">
        <f t="shared" si="205"/>
        <v>30000</v>
      </c>
      <c r="T168" s="699">
        <f t="shared" si="205"/>
        <v>226035</v>
      </c>
      <c r="U168" s="48">
        <f t="shared" si="197"/>
        <v>113.20754716981132</v>
      </c>
      <c r="V168" s="793">
        <f t="shared" si="198"/>
        <v>100</v>
      </c>
    </row>
    <row r="169" spans="1:22" x14ac:dyDescent="0.25">
      <c r="A169" s="511"/>
      <c r="B169" s="356"/>
      <c r="C169" s="356"/>
      <c r="D169" s="356"/>
      <c r="E169" s="356"/>
      <c r="F169" s="356"/>
      <c r="G169" s="356"/>
      <c r="H169" s="25">
        <v>3861</v>
      </c>
      <c r="I169" s="15" t="s">
        <v>520</v>
      </c>
      <c r="J169" s="16">
        <v>0</v>
      </c>
      <c r="K169" s="16">
        <v>10000</v>
      </c>
      <c r="L169" s="16">
        <v>50000</v>
      </c>
      <c r="M169" s="16">
        <f>Posebni!F431+Posebni!F432</f>
        <v>200000</v>
      </c>
      <c r="N169" s="16">
        <f>Posebni!G431+Posebni!G432</f>
        <v>26544.56168292521</v>
      </c>
      <c r="O169" s="16">
        <f>Posebni!H431+Posebni!H432</f>
        <v>26500</v>
      </c>
      <c r="P169" s="719">
        <f>Posebni!I431+Posebni!I432</f>
        <v>199664.25</v>
      </c>
      <c r="Q169" s="16">
        <f>Posebni!J431+Posebni!J432</f>
        <v>30000</v>
      </c>
      <c r="R169" s="719">
        <f>Q169*7.5345</f>
        <v>226035</v>
      </c>
      <c r="S169" s="16">
        <f>Posebni!L431+Posebni!L432</f>
        <v>30000</v>
      </c>
      <c r="T169" s="719">
        <f>S169*7.5345</f>
        <v>226035</v>
      </c>
      <c r="U169" s="52">
        <f t="shared" si="197"/>
        <v>113.20754716981132</v>
      </c>
      <c r="V169" s="793">
        <f t="shared" si="198"/>
        <v>100</v>
      </c>
    </row>
    <row r="170" spans="1:22" s="60" customFormat="1" ht="13.8" thickBot="1" x14ac:dyDescent="0.3">
      <c r="A170" s="516"/>
      <c r="B170" s="365"/>
      <c r="C170" s="365"/>
      <c r="D170" s="365"/>
      <c r="E170" s="365"/>
      <c r="F170" s="365"/>
      <c r="G170" s="365"/>
      <c r="H170" s="61">
        <v>4</v>
      </c>
      <c r="I170" s="62" t="s">
        <v>4</v>
      </c>
      <c r="J170" s="63" t="e">
        <f t="shared" ref="J170:L170" si="206">SUM(J171+J174+J189)</f>
        <v>#REF!</v>
      </c>
      <c r="K170" s="63" t="e">
        <f t="shared" si="206"/>
        <v>#REF!</v>
      </c>
      <c r="L170" s="63" t="e">
        <f t="shared" si="206"/>
        <v>#REF!</v>
      </c>
      <c r="M170" s="63">
        <f t="shared" ref="M170:T170" si="207">SUM(M171+M174+M189)</f>
        <v>4587500</v>
      </c>
      <c r="N170" s="63">
        <f t="shared" si="207"/>
        <v>608865.88360209705</v>
      </c>
      <c r="O170" s="63">
        <f t="shared" si="207"/>
        <v>651000</v>
      </c>
      <c r="P170" s="722">
        <f t="shared" si="207"/>
        <v>4904959.5</v>
      </c>
      <c r="Q170" s="63">
        <f t="shared" si="207"/>
        <v>642500</v>
      </c>
      <c r="R170" s="722">
        <f t="shared" si="207"/>
        <v>4840916.25</v>
      </c>
      <c r="S170" s="63">
        <f t="shared" si="207"/>
        <v>821500</v>
      </c>
      <c r="T170" s="722">
        <f t="shared" si="207"/>
        <v>6189591.75</v>
      </c>
      <c r="U170" s="804">
        <f>Q170/O170*100</f>
        <v>98.69431643625191</v>
      </c>
      <c r="V170" s="794">
        <f>S170/Q170*100</f>
        <v>127.85992217898831</v>
      </c>
    </row>
    <row r="171" spans="1:22" s="86" customFormat="1" x14ac:dyDescent="0.25">
      <c r="A171" s="510"/>
      <c r="B171" s="363"/>
      <c r="C171" s="363"/>
      <c r="D171" s="363"/>
      <c r="E171" s="363"/>
      <c r="F171" s="363"/>
      <c r="G171" s="363"/>
      <c r="H171" s="80">
        <v>41</v>
      </c>
      <c r="I171" s="90" t="s">
        <v>160</v>
      </c>
      <c r="J171" s="82">
        <f t="shared" ref="J171:T172" si="208">SUM(J172)</f>
        <v>0</v>
      </c>
      <c r="K171" s="82">
        <f t="shared" si="208"/>
        <v>70000</v>
      </c>
      <c r="L171" s="82">
        <f t="shared" si="208"/>
        <v>0</v>
      </c>
      <c r="M171" s="82">
        <f t="shared" si="208"/>
        <v>100000</v>
      </c>
      <c r="N171" s="82">
        <f t="shared" si="208"/>
        <v>13272.280841462605</v>
      </c>
      <c r="O171" s="82">
        <f t="shared" si="208"/>
        <v>13500</v>
      </c>
      <c r="P171" s="718">
        <f t="shared" si="208"/>
        <v>101715.75</v>
      </c>
      <c r="Q171" s="82">
        <f t="shared" si="208"/>
        <v>13500</v>
      </c>
      <c r="R171" s="718">
        <f t="shared" si="208"/>
        <v>101715.75</v>
      </c>
      <c r="S171" s="82">
        <f t="shared" si="208"/>
        <v>13500</v>
      </c>
      <c r="T171" s="718">
        <f t="shared" si="208"/>
        <v>101715.75</v>
      </c>
      <c r="U171" s="83">
        <f>Q171/O171*100</f>
        <v>100</v>
      </c>
      <c r="V171" s="792">
        <f>S171/Q171*100</f>
        <v>100</v>
      </c>
    </row>
    <row r="172" spans="1:22" s="1" customFormat="1" x14ac:dyDescent="0.25">
      <c r="A172" s="511"/>
      <c r="B172" s="356"/>
      <c r="C172" s="356"/>
      <c r="D172" s="356"/>
      <c r="E172" s="356"/>
      <c r="F172" s="356" t="s">
        <v>368</v>
      </c>
      <c r="G172" s="356"/>
      <c r="H172" s="24">
        <v>411</v>
      </c>
      <c r="I172" s="8" t="s">
        <v>94</v>
      </c>
      <c r="J172" s="12">
        <f t="shared" si="208"/>
        <v>0</v>
      </c>
      <c r="K172" s="12">
        <f t="shared" si="208"/>
        <v>70000</v>
      </c>
      <c r="L172" s="12">
        <f t="shared" si="208"/>
        <v>0</v>
      </c>
      <c r="M172" s="12">
        <f t="shared" si="208"/>
        <v>100000</v>
      </c>
      <c r="N172" s="12">
        <f t="shared" si="208"/>
        <v>13272.280841462605</v>
      </c>
      <c r="O172" s="12">
        <f t="shared" si="208"/>
        <v>13500</v>
      </c>
      <c r="P172" s="699">
        <f t="shared" si="208"/>
        <v>101715.75</v>
      </c>
      <c r="Q172" s="12">
        <f t="shared" si="208"/>
        <v>13500</v>
      </c>
      <c r="R172" s="699">
        <f t="shared" si="208"/>
        <v>101715.75</v>
      </c>
      <c r="S172" s="12">
        <f t="shared" si="208"/>
        <v>13500</v>
      </c>
      <c r="T172" s="699">
        <f t="shared" si="208"/>
        <v>101715.75</v>
      </c>
      <c r="U172" s="48">
        <f t="shared" ref="U172:U173" si="209">Q172/O172*100</f>
        <v>100</v>
      </c>
      <c r="V172" s="793">
        <f t="shared" ref="V172:V173" si="210">S172/Q172*100</f>
        <v>100</v>
      </c>
    </row>
    <row r="173" spans="1:22" x14ac:dyDescent="0.25">
      <c r="A173" s="511"/>
      <c r="B173" s="356"/>
      <c r="C173" s="356"/>
      <c r="D173" s="356"/>
      <c r="E173" s="356"/>
      <c r="F173" s="356"/>
      <c r="G173" s="356"/>
      <c r="H173" s="25">
        <v>4111</v>
      </c>
      <c r="I173" s="15" t="s">
        <v>39</v>
      </c>
      <c r="J173" s="16">
        <v>0</v>
      </c>
      <c r="K173" s="16">
        <v>70000</v>
      </c>
      <c r="L173" s="16">
        <v>0</v>
      </c>
      <c r="M173" s="16">
        <f>Posebni!F409</f>
        <v>100000</v>
      </c>
      <c r="N173" s="16">
        <f>Posebni!G409</f>
        <v>13272.280841462605</v>
      </c>
      <c r="O173" s="16">
        <f>Posebni!H409</f>
        <v>13500</v>
      </c>
      <c r="P173" s="719">
        <f>Posebni!I409</f>
        <v>101715.75</v>
      </c>
      <c r="Q173" s="16">
        <f>Posebni!J409</f>
        <v>13500</v>
      </c>
      <c r="R173" s="719">
        <f>Q173*7.5345</f>
        <v>101715.75</v>
      </c>
      <c r="S173" s="16">
        <f>Posebni!L409</f>
        <v>13500</v>
      </c>
      <c r="T173" s="719">
        <f>S173*7.5345</f>
        <v>101715.75</v>
      </c>
      <c r="U173" s="48">
        <f t="shared" si="209"/>
        <v>100</v>
      </c>
      <c r="V173" s="793">
        <f t="shared" si="210"/>
        <v>100</v>
      </c>
    </row>
    <row r="174" spans="1:22" s="86" customFormat="1" x14ac:dyDescent="0.25">
      <c r="A174" s="512"/>
      <c r="B174" s="364"/>
      <c r="C174" s="364"/>
      <c r="D174" s="364"/>
      <c r="E174" s="364"/>
      <c r="F174" s="364"/>
      <c r="G174" s="364"/>
      <c r="H174" s="87">
        <v>42</v>
      </c>
      <c r="I174" s="91" t="s">
        <v>161</v>
      </c>
      <c r="J174" s="89" t="e">
        <f>SUM(J175+J179+#REF!+#REF!+J185)</f>
        <v>#REF!</v>
      </c>
      <c r="K174" s="89" t="e">
        <f>SUM(K175+K179+#REF!+K185)</f>
        <v>#REF!</v>
      </c>
      <c r="L174" s="89" t="e">
        <f>SUM(L175+L179+#REF!+L185)</f>
        <v>#REF!</v>
      </c>
      <c r="M174" s="89">
        <f t="shared" ref="M174:T174" si="211">SUM(M175+M179+M185)</f>
        <v>4307500</v>
      </c>
      <c r="N174" s="89">
        <f t="shared" si="211"/>
        <v>571703.49724600173</v>
      </c>
      <c r="O174" s="89">
        <f t="shared" si="211"/>
        <v>612500</v>
      </c>
      <c r="P174" s="720">
        <f t="shared" si="211"/>
        <v>4614881.25</v>
      </c>
      <c r="Q174" s="89">
        <f t="shared" si="211"/>
        <v>614000</v>
      </c>
      <c r="R174" s="720">
        <f t="shared" si="211"/>
        <v>4626183</v>
      </c>
      <c r="S174" s="89">
        <f t="shared" si="211"/>
        <v>808000</v>
      </c>
      <c r="T174" s="720">
        <f t="shared" si="211"/>
        <v>6087876</v>
      </c>
      <c r="U174" s="83">
        <f>Q174/O174*100</f>
        <v>100.24489795918367</v>
      </c>
      <c r="V174" s="792">
        <f>S174/Q174*100</f>
        <v>131.59609120521171</v>
      </c>
    </row>
    <row r="175" spans="1:22" s="1" customFormat="1" x14ac:dyDescent="0.25">
      <c r="A175" s="511"/>
      <c r="B175" s="356"/>
      <c r="C175" s="356" t="s">
        <v>365</v>
      </c>
      <c r="D175" s="356" t="s">
        <v>366</v>
      </c>
      <c r="E175" s="356"/>
      <c r="F175" s="356"/>
      <c r="G175" s="356"/>
      <c r="H175" s="24">
        <v>421</v>
      </c>
      <c r="I175" s="8" t="s">
        <v>96</v>
      </c>
      <c r="J175" s="12">
        <f t="shared" ref="J175:P175" si="212">SUM(J176:J178)</f>
        <v>3570032</v>
      </c>
      <c r="K175" s="12">
        <f t="shared" si="212"/>
        <v>1450000</v>
      </c>
      <c r="L175" s="12">
        <f t="shared" si="212"/>
        <v>190000</v>
      </c>
      <c r="M175" s="12">
        <f t="shared" si="212"/>
        <v>4130000</v>
      </c>
      <c r="N175" s="12">
        <f t="shared" si="212"/>
        <v>548145.19875240559</v>
      </c>
      <c r="O175" s="12">
        <f t="shared" si="212"/>
        <v>588000</v>
      </c>
      <c r="P175" s="699">
        <f t="shared" si="212"/>
        <v>4430286</v>
      </c>
      <c r="Q175" s="12">
        <f t="shared" ref="Q175:T175" si="213">SUM(Q176:Q178)</f>
        <v>605000</v>
      </c>
      <c r="R175" s="699">
        <f t="shared" ref="R175" si="214">SUM(R176:R178)</f>
        <v>4558372.5</v>
      </c>
      <c r="S175" s="12">
        <f t="shared" si="213"/>
        <v>800000</v>
      </c>
      <c r="T175" s="699">
        <f t="shared" si="213"/>
        <v>6027600</v>
      </c>
      <c r="U175" s="48">
        <f t="shared" ref="U175:U186" si="215">Q175/O175*100</f>
        <v>102.89115646258504</v>
      </c>
      <c r="V175" s="793">
        <f t="shared" ref="V175:V186" si="216">S175/Q175*100</f>
        <v>132.2314049586777</v>
      </c>
    </row>
    <row r="176" spans="1:22" x14ac:dyDescent="0.25">
      <c r="A176" s="511"/>
      <c r="B176" s="356"/>
      <c r="C176" s="356"/>
      <c r="D176" s="356"/>
      <c r="E176" s="356"/>
      <c r="F176" s="356"/>
      <c r="G176" s="356"/>
      <c r="H176" s="25">
        <v>4212</v>
      </c>
      <c r="I176" s="15" t="s">
        <v>97</v>
      </c>
      <c r="J176" s="16">
        <v>700190</v>
      </c>
      <c r="K176" s="16">
        <v>350000</v>
      </c>
      <c r="L176" s="16">
        <v>70000</v>
      </c>
      <c r="M176" s="16">
        <f>Posebni!F523</f>
        <v>400000</v>
      </c>
      <c r="N176" s="16">
        <f>Posebni!G523</f>
        <v>53089.123365850421</v>
      </c>
      <c r="O176" s="16">
        <f>Posebni!H523</f>
        <v>53000</v>
      </c>
      <c r="P176" s="719">
        <f>Posebni!I523</f>
        <v>399328.5</v>
      </c>
      <c r="Q176" s="16">
        <f>Posebni!J523</f>
        <v>0</v>
      </c>
      <c r="R176" s="719">
        <f>Q176*7.5345</f>
        <v>0</v>
      </c>
      <c r="S176" s="16">
        <f>Posebni!L523</f>
        <v>0</v>
      </c>
      <c r="T176" s="719">
        <f>S176*7.5345</f>
        <v>0</v>
      </c>
      <c r="U176" s="48">
        <f t="shared" si="215"/>
        <v>0</v>
      </c>
      <c r="V176" s="793">
        <v>0</v>
      </c>
    </row>
    <row r="177" spans="1:22" x14ac:dyDescent="0.25">
      <c r="A177" s="511"/>
      <c r="B177" s="356"/>
      <c r="C177" s="356"/>
      <c r="D177" s="356"/>
      <c r="E177" s="356"/>
      <c r="F177" s="356"/>
      <c r="G177" s="356"/>
      <c r="H177" s="25">
        <v>4213</v>
      </c>
      <c r="I177" s="15" t="s">
        <v>141</v>
      </c>
      <c r="J177" s="16">
        <v>2869842</v>
      </c>
      <c r="K177" s="16">
        <v>100000</v>
      </c>
      <c r="L177" s="16">
        <v>100000</v>
      </c>
      <c r="M177" s="16">
        <f>Posebni!F421+Posebni!F422+Posebni!F423+Posebni!F424+Posebni!F425</f>
        <v>1430000</v>
      </c>
      <c r="N177" s="16">
        <f>Posebni!G421+Posebni!G422+Posebni!G423+Posebni!G424+Posebni!G425</f>
        <v>189793.61603291525</v>
      </c>
      <c r="O177" s="16">
        <f>Posebni!H421+Posebni!H422+Posebni!H423+Posebni!H424+Posebni!H425</f>
        <v>191000</v>
      </c>
      <c r="P177" s="719">
        <f>Posebni!I421+Posebni!I422+Posebni!I423+Posebni!I424+Posebni!I425</f>
        <v>1439089.5</v>
      </c>
      <c r="Q177" s="16">
        <f>Posebni!J421+Posebni!J422+Posebni!J423+Posebni!J424+Posebni!J425</f>
        <v>150000</v>
      </c>
      <c r="R177" s="719">
        <f>Q177*7.5345</f>
        <v>1130175</v>
      </c>
      <c r="S177" s="16">
        <f>Posebni!L421+Posebni!L422+Posebni!L423+Posebni!L424+Posebni!L425</f>
        <v>130000</v>
      </c>
      <c r="T177" s="719">
        <f>S177*7.5345</f>
        <v>979485</v>
      </c>
      <c r="U177" s="48">
        <f t="shared" si="215"/>
        <v>78.534031413612567</v>
      </c>
      <c r="V177" s="793">
        <f t="shared" si="216"/>
        <v>86.666666666666671</v>
      </c>
    </row>
    <row r="178" spans="1:22" x14ac:dyDescent="0.25">
      <c r="A178" s="511"/>
      <c r="B178" s="356"/>
      <c r="C178" s="356"/>
      <c r="D178" s="356"/>
      <c r="E178" s="356"/>
      <c r="F178" s="356"/>
      <c r="G178" s="356"/>
      <c r="H178" s="25">
        <v>4214</v>
      </c>
      <c r="I178" s="15" t="s">
        <v>119</v>
      </c>
      <c r="J178" s="16">
        <v>0</v>
      </c>
      <c r="K178" s="16">
        <v>1000000</v>
      </c>
      <c r="L178" s="16">
        <v>20000</v>
      </c>
      <c r="M178" s="16">
        <f>Posebni!F322+Posebni!F415+Posebni!F444+Posebni!F459+Posebni!F465+Posebni!F471+Posebni!F472+Posebni!F473+Posebni!F503+Posebni!F504+Posebni!F510+Posebni!F511+Posebni!F530+Posebni!F536</f>
        <v>2300000</v>
      </c>
      <c r="N178" s="16">
        <f>Posebni!G322+Posebni!G415+Posebni!G444+Posebni!G459+Posebni!G465+Posebni!G471+Posebni!G472+Posebni!G473+Posebni!G503+Posebni!G504+Posebni!G510+Posebni!G511+Posebni!G530+Posebni!G536</f>
        <v>305262.45935363998</v>
      </c>
      <c r="O178" s="16">
        <f>Posebni!H322+Posebni!H415+Posebni!H444+Posebni!H459+Posebni!H465+Posebni!H471+Posebni!H472+Posebni!H473+Posebni!H503+Posebni!H504+Posebni!H510+Posebni!H511+Posebni!H530+Posebni!H536+Posebni!H517+Posebni!H542</f>
        <v>344000</v>
      </c>
      <c r="P178" s="719">
        <f>Posebni!I322+Posebni!I415+Posebni!I444+Posebni!I459+Posebni!I465+Posebni!I471+Posebni!I472+Posebni!I473+Posebni!I503+Posebni!I504+Posebni!I510+Posebni!I511+Posebni!I530+Posebni!I536+Posebni!I517+Posebni!I542</f>
        <v>2591868</v>
      </c>
      <c r="Q178" s="16">
        <f>Posebni!J322+Posebni!J415+Posebni!J444+Posebni!J459+Posebni!J465+Posebni!J471+Posebni!J472+Posebni!J473+Posebni!J503+Posebni!J504+Posebni!J510+Posebni!J511+Posebni!J530+Posebni!J536+Posebni!J517</f>
        <v>455000</v>
      </c>
      <c r="R178" s="719">
        <f>Q178*7.5345</f>
        <v>3428197.5</v>
      </c>
      <c r="S178" s="16">
        <f>Posebni!L322+Posebni!L415+Posebni!L444+Posebni!L459+Posebni!L465+Posebni!L471+Posebni!L472+Posebni!L473+Posebni!L503+Posebni!L504+Posebni!L510+Posebni!L511+Posebni!L530+Posebni!L536+Posebni!L517</f>
        <v>670000</v>
      </c>
      <c r="T178" s="719">
        <f>S178*7.5345</f>
        <v>5048115</v>
      </c>
      <c r="U178" s="48">
        <f t="shared" si="215"/>
        <v>132.26744186046511</v>
      </c>
      <c r="V178" s="793">
        <f t="shared" si="216"/>
        <v>147.25274725274727</v>
      </c>
    </row>
    <row r="179" spans="1:22" s="1" customFormat="1" x14ac:dyDescent="0.25">
      <c r="A179" s="511"/>
      <c r="B179" s="356"/>
      <c r="C179" s="356"/>
      <c r="D179" s="356"/>
      <c r="E179" s="356"/>
      <c r="F179" s="356"/>
      <c r="G179" s="356"/>
      <c r="H179" s="24">
        <v>422</v>
      </c>
      <c r="I179" s="8" t="s">
        <v>98</v>
      </c>
      <c r="J179" s="12">
        <f t="shared" ref="J179:P179" si="217">SUM(J180:J184)</f>
        <v>15009</v>
      </c>
      <c r="K179" s="12">
        <f t="shared" si="217"/>
        <v>62000</v>
      </c>
      <c r="L179" s="12">
        <f t="shared" si="217"/>
        <v>62000</v>
      </c>
      <c r="M179" s="12">
        <f t="shared" si="217"/>
        <v>157500</v>
      </c>
      <c r="N179" s="12">
        <f t="shared" si="217"/>
        <v>20903.842325303602</v>
      </c>
      <c r="O179" s="12">
        <f t="shared" si="217"/>
        <v>21800</v>
      </c>
      <c r="P179" s="699">
        <f t="shared" si="217"/>
        <v>164252.1</v>
      </c>
      <c r="Q179" s="12">
        <f t="shared" ref="Q179:T179" si="218">SUM(Q180:Q184)</f>
        <v>7000</v>
      </c>
      <c r="R179" s="699">
        <f t="shared" ref="R179" si="219">SUM(R180:R184)</f>
        <v>52741.5</v>
      </c>
      <c r="S179" s="12">
        <f t="shared" si="218"/>
        <v>7000</v>
      </c>
      <c r="T179" s="699">
        <f t="shared" si="218"/>
        <v>52741.5</v>
      </c>
      <c r="U179" s="48">
        <f t="shared" si="215"/>
        <v>32.11009174311927</v>
      </c>
      <c r="V179" s="793">
        <f t="shared" si="216"/>
        <v>100</v>
      </c>
    </row>
    <row r="180" spans="1:22" x14ac:dyDescent="0.25">
      <c r="A180" s="511"/>
      <c r="B180" s="356"/>
      <c r="C180" s="356"/>
      <c r="D180" s="356"/>
      <c r="E180" s="356"/>
      <c r="F180" s="356"/>
      <c r="G180" s="356"/>
      <c r="H180" s="25">
        <v>4221</v>
      </c>
      <c r="I180" s="15" t="s">
        <v>165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2700</v>
      </c>
      <c r="P180" s="719">
        <f>Posebni!I62</f>
        <v>20343.150000000001</v>
      </c>
      <c r="Q180" s="16">
        <f>Posebni!J62</f>
        <v>2000</v>
      </c>
      <c r="R180" s="719">
        <f>Q180*7.5345</f>
        <v>15069</v>
      </c>
      <c r="S180" s="16">
        <f>Posebni!L62</f>
        <v>2000</v>
      </c>
      <c r="T180" s="719">
        <f>S180*7.5345</f>
        <v>15069</v>
      </c>
      <c r="U180" s="48">
        <f t="shared" si="215"/>
        <v>74.074074074074076</v>
      </c>
      <c r="V180" s="793">
        <f t="shared" si="216"/>
        <v>100</v>
      </c>
    </row>
    <row r="181" spans="1:22" x14ac:dyDescent="0.25">
      <c r="A181" s="511"/>
      <c r="B181" s="356"/>
      <c r="C181" s="356"/>
      <c r="D181" s="356"/>
      <c r="E181" s="356"/>
      <c r="F181" s="356"/>
      <c r="G181" s="356"/>
      <c r="H181" s="25">
        <v>4222</v>
      </c>
      <c r="I181" s="15" t="s">
        <v>100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2000</v>
      </c>
      <c r="P181" s="719">
        <f>Posebni!I63</f>
        <v>15069</v>
      </c>
      <c r="Q181" s="16">
        <f>Posebni!J63</f>
        <v>1000</v>
      </c>
      <c r="R181" s="719">
        <f>Q181*7.5345</f>
        <v>7534.5</v>
      </c>
      <c r="S181" s="16">
        <f>Posebni!L63</f>
        <v>1000</v>
      </c>
      <c r="T181" s="719">
        <f>S181*7.5345</f>
        <v>7534.5</v>
      </c>
      <c r="U181" s="48">
        <f t="shared" si="215"/>
        <v>50</v>
      </c>
      <c r="V181" s="793">
        <f t="shared" si="216"/>
        <v>100</v>
      </c>
    </row>
    <row r="182" spans="1:22" x14ac:dyDescent="0.25">
      <c r="A182" s="511"/>
      <c r="B182" s="356"/>
      <c r="C182" s="356"/>
      <c r="D182" s="356"/>
      <c r="E182" s="356"/>
      <c r="F182" s="356"/>
      <c r="G182" s="356"/>
      <c r="H182" s="25">
        <v>4223</v>
      </c>
      <c r="I182" s="15" t="s">
        <v>112</v>
      </c>
      <c r="J182" s="16">
        <v>0</v>
      </c>
      <c r="K182" s="16">
        <v>2000</v>
      </c>
      <c r="L182" s="16">
        <v>2000</v>
      </c>
      <c r="M182" s="16">
        <f>Posebni!F64+Posebni!F494</f>
        <v>55000</v>
      </c>
      <c r="N182" s="16">
        <f>Posebni!G64+Posebni!G494</f>
        <v>7299.7544628044325</v>
      </c>
      <c r="O182" s="16">
        <f>Posebni!H64+Posebni!H494</f>
        <v>7700</v>
      </c>
      <c r="P182" s="719">
        <f>Posebni!I64+Posebni!I494</f>
        <v>58015.65</v>
      </c>
      <c r="Q182" s="16">
        <f>Posebni!J64+Posebni!J494</f>
        <v>1000</v>
      </c>
      <c r="R182" s="719">
        <f>Q182*7.5345</f>
        <v>7534.5</v>
      </c>
      <c r="S182" s="16">
        <f>Posebni!L64+Posebni!L494</f>
        <v>1000</v>
      </c>
      <c r="T182" s="719">
        <f>S182*7.5345</f>
        <v>7534.5</v>
      </c>
      <c r="U182" s="48">
        <f t="shared" si="215"/>
        <v>12.987012987012985</v>
      </c>
      <c r="V182" s="793">
        <f t="shared" si="216"/>
        <v>100</v>
      </c>
    </row>
    <row r="183" spans="1:22" x14ac:dyDescent="0.25">
      <c r="A183" s="511"/>
      <c r="B183" s="356"/>
      <c r="C183" s="356"/>
      <c r="D183" s="356"/>
      <c r="E183" s="356"/>
      <c r="F183" s="356"/>
      <c r="G183" s="356"/>
      <c r="H183" s="25">
        <v>4226</v>
      </c>
      <c r="I183" s="15" t="s">
        <v>387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719">
        <f>Posebni!I65</f>
        <v>7534.5</v>
      </c>
      <c r="Q183" s="16">
        <f>Posebni!J65</f>
        <v>1000</v>
      </c>
      <c r="R183" s="719">
        <f>Q183*7.5345</f>
        <v>7534.5</v>
      </c>
      <c r="S183" s="16">
        <f>Posebni!L65</f>
        <v>1000</v>
      </c>
      <c r="T183" s="719">
        <f>S183*7.5345</f>
        <v>7534.5</v>
      </c>
      <c r="U183" s="48">
        <f t="shared" si="215"/>
        <v>100</v>
      </c>
      <c r="V183" s="793">
        <f t="shared" si="216"/>
        <v>100</v>
      </c>
    </row>
    <row r="184" spans="1:22" x14ac:dyDescent="0.25">
      <c r="A184" s="511"/>
      <c r="B184" s="356"/>
      <c r="C184" s="356"/>
      <c r="D184" s="356"/>
      <c r="E184" s="356"/>
      <c r="F184" s="356"/>
      <c r="G184" s="356"/>
      <c r="H184" s="25">
        <v>4227</v>
      </c>
      <c r="I184" s="15" t="s">
        <v>101</v>
      </c>
      <c r="J184" s="16">
        <v>0</v>
      </c>
      <c r="K184" s="16">
        <v>35000</v>
      </c>
      <c r="L184" s="16">
        <v>35000</v>
      </c>
      <c r="M184" s="16">
        <f>Posebni!F66+Posebni!F482</f>
        <v>60000</v>
      </c>
      <c r="N184" s="16">
        <f>Posebni!G66+Posebni!G482</f>
        <v>7963.3685048775633</v>
      </c>
      <c r="O184" s="16">
        <f>Posebni!H66+Posebni!H482</f>
        <v>8400</v>
      </c>
      <c r="P184" s="719">
        <f>Posebni!I66+Posebni!I482</f>
        <v>63289.8</v>
      </c>
      <c r="Q184" s="16">
        <f>Posebni!J66+Posebni!J482</f>
        <v>2000</v>
      </c>
      <c r="R184" s="719">
        <f>Q184*7.5345</f>
        <v>15069</v>
      </c>
      <c r="S184" s="16">
        <f>Posebni!L66+Posebni!L482</f>
        <v>2000</v>
      </c>
      <c r="T184" s="719">
        <f>S184*7.5345</f>
        <v>15069</v>
      </c>
      <c r="U184" s="48">
        <f t="shared" si="215"/>
        <v>23.809523809523807</v>
      </c>
      <c r="V184" s="793">
        <f t="shared" si="216"/>
        <v>100</v>
      </c>
    </row>
    <row r="185" spans="1:22" s="1" customFormat="1" x14ac:dyDescent="0.25">
      <c r="A185" s="511"/>
      <c r="B185" s="356"/>
      <c r="C185" s="356"/>
      <c r="D185" s="356"/>
      <c r="E185" s="356"/>
      <c r="F185" s="356"/>
      <c r="G185" s="356"/>
      <c r="H185" s="24">
        <v>426</v>
      </c>
      <c r="I185" s="8" t="s">
        <v>117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>
        <f t="shared" ref="M185:T185" si="220">SUM(M186:M188)</f>
        <v>20000</v>
      </c>
      <c r="N185" s="12">
        <f t="shared" si="220"/>
        <v>2654.4561682925209</v>
      </c>
      <c r="O185" s="12">
        <f t="shared" si="220"/>
        <v>2700</v>
      </c>
      <c r="P185" s="699">
        <f t="shared" si="220"/>
        <v>20343.150000000001</v>
      </c>
      <c r="Q185" s="12">
        <f t="shared" si="220"/>
        <v>2000</v>
      </c>
      <c r="R185" s="699">
        <f t="shared" si="220"/>
        <v>15069</v>
      </c>
      <c r="S185" s="12">
        <f t="shared" si="220"/>
        <v>1000</v>
      </c>
      <c r="T185" s="699">
        <f t="shared" si="220"/>
        <v>7534.5</v>
      </c>
      <c r="U185" s="48">
        <f t="shared" si="215"/>
        <v>74.074074074074076</v>
      </c>
      <c r="V185" s="793">
        <f t="shared" si="216"/>
        <v>50</v>
      </c>
    </row>
    <row r="186" spans="1:22" x14ac:dyDescent="0.25">
      <c r="A186" s="511"/>
      <c r="B186" s="356"/>
      <c r="C186" s="356"/>
      <c r="D186" s="356"/>
      <c r="E186" s="356"/>
      <c r="F186" s="356"/>
      <c r="G186" s="356"/>
      <c r="H186" s="25">
        <v>4262</v>
      </c>
      <c r="I186" s="15" t="s">
        <v>113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2700</v>
      </c>
      <c r="P186" s="719">
        <f>Posebni!I72</f>
        <v>20343.150000000001</v>
      </c>
      <c r="Q186" s="16">
        <f>Posebni!J72</f>
        <v>2000</v>
      </c>
      <c r="R186" s="719">
        <f>Q186*7.5345</f>
        <v>15069</v>
      </c>
      <c r="S186" s="16">
        <f>Posebni!L72</f>
        <v>1000</v>
      </c>
      <c r="T186" s="719">
        <f>S186*7.5345</f>
        <v>7534.5</v>
      </c>
      <c r="U186" s="48">
        <f t="shared" si="215"/>
        <v>74.074074074074076</v>
      </c>
      <c r="V186" s="793">
        <f t="shared" si="216"/>
        <v>50</v>
      </c>
    </row>
    <row r="187" spans="1:22" x14ac:dyDescent="0.25">
      <c r="A187" s="511"/>
      <c r="B187" s="356"/>
      <c r="C187" s="356"/>
      <c r="D187" s="356"/>
      <c r="E187" s="356"/>
      <c r="F187" s="356"/>
      <c r="G187" s="356"/>
      <c r="H187" s="25">
        <v>4263</v>
      </c>
      <c r="I187" s="15" t="s">
        <v>500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v>0</v>
      </c>
      <c r="P187" s="719">
        <v>0</v>
      </c>
      <c r="Q187" s="16">
        <v>0</v>
      </c>
      <c r="R187" s="719">
        <f>Q187*7.5345</f>
        <v>0</v>
      </c>
      <c r="S187" s="16">
        <v>0</v>
      </c>
      <c r="T187" s="719">
        <f>S187*7.5345</f>
        <v>0</v>
      </c>
      <c r="U187" s="48">
        <v>0</v>
      </c>
      <c r="V187" s="793">
        <v>0</v>
      </c>
    </row>
    <row r="188" spans="1:22" x14ac:dyDescent="0.25">
      <c r="A188" s="511"/>
      <c r="B188" s="356"/>
      <c r="C188" s="356"/>
      <c r="D188" s="356"/>
      <c r="E188" s="356"/>
      <c r="F188" s="356"/>
      <c r="G188" s="356"/>
      <c r="H188" s="25">
        <v>4264</v>
      </c>
      <c r="I188" s="15" t="s">
        <v>388</v>
      </c>
      <c r="J188" s="16"/>
      <c r="K188" s="16"/>
      <c r="L188" s="16"/>
      <c r="M188" s="16">
        <f>Posebni!F214+Posebni!F550</f>
        <v>0</v>
      </c>
      <c r="N188" s="16">
        <f>Posebni!G214+Posebni!G550</f>
        <v>0</v>
      </c>
      <c r="O188" s="16">
        <f>Posebni!H214+Posebni!H550</f>
        <v>0</v>
      </c>
      <c r="P188" s="719">
        <f>Posebni!I214+Posebni!I550</f>
        <v>0</v>
      </c>
      <c r="Q188" s="16">
        <f>Posebni!J214+Posebni!J550</f>
        <v>0</v>
      </c>
      <c r="R188" s="719">
        <f>Q188*7.5345</f>
        <v>0</v>
      </c>
      <c r="S188" s="16">
        <f>Posebni!L214+Posebni!L550</f>
        <v>0</v>
      </c>
      <c r="T188" s="719">
        <f>S188*7.5345</f>
        <v>0</v>
      </c>
      <c r="U188" s="48">
        <v>0</v>
      </c>
      <c r="V188" s="793">
        <v>0</v>
      </c>
    </row>
    <row r="189" spans="1:22" s="86" customFormat="1" x14ac:dyDescent="0.25">
      <c r="A189" s="512"/>
      <c r="B189" s="364"/>
      <c r="C189" s="364"/>
      <c r="D189" s="364"/>
      <c r="E189" s="364"/>
      <c r="F189" s="364"/>
      <c r="G189" s="364"/>
      <c r="H189" s="87">
        <v>45</v>
      </c>
      <c r="I189" s="91" t="s">
        <v>363</v>
      </c>
      <c r="J189" s="89">
        <f t="shared" ref="J189:P189" si="221">SUM(J190+J192)</f>
        <v>0</v>
      </c>
      <c r="K189" s="89">
        <f t="shared" si="221"/>
        <v>0</v>
      </c>
      <c r="L189" s="89">
        <f t="shared" si="221"/>
        <v>0</v>
      </c>
      <c r="M189" s="89">
        <f t="shared" si="221"/>
        <v>180000</v>
      </c>
      <c r="N189" s="89">
        <f t="shared" si="221"/>
        <v>23890.105514632687</v>
      </c>
      <c r="O189" s="89">
        <f t="shared" si="221"/>
        <v>25000</v>
      </c>
      <c r="P189" s="720">
        <f t="shared" si="221"/>
        <v>188362.5</v>
      </c>
      <c r="Q189" s="89">
        <f t="shared" ref="Q189:T189" si="222">SUM(Q190+Q192)</f>
        <v>15000</v>
      </c>
      <c r="R189" s="720">
        <f t="shared" ref="R189" si="223">SUM(R190+R192)</f>
        <v>113017.5</v>
      </c>
      <c r="S189" s="89">
        <f t="shared" si="222"/>
        <v>0</v>
      </c>
      <c r="T189" s="720">
        <f t="shared" si="222"/>
        <v>0</v>
      </c>
      <c r="U189" s="83">
        <f>Q189/O189*100</f>
        <v>60</v>
      </c>
      <c r="V189" s="792">
        <f>S189/Q189*100</f>
        <v>0</v>
      </c>
    </row>
    <row r="190" spans="1:22" s="1" customFormat="1" x14ac:dyDescent="0.25">
      <c r="A190" s="511"/>
      <c r="B190" s="356"/>
      <c r="C190" s="356"/>
      <c r="D190" s="356" t="s">
        <v>366</v>
      </c>
      <c r="E190" s="356"/>
      <c r="F190" s="356"/>
      <c r="G190" s="356"/>
      <c r="H190" s="24">
        <v>451</v>
      </c>
      <c r="I190" s="8" t="s">
        <v>162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>
        <f t="shared" ref="M190:T190" si="224">SUM(M191)</f>
        <v>180000</v>
      </c>
      <c r="N190" s="12">
        <f t="shared" si="224"/>
        <v>23890.105514632687</v>
      </c>
      <c r="O190" s="12">
        <f t="shared" si="224"/>
        <v>25000</v>
      </c>
      <c r="P190" s="699">
        <f t="shared" si="224"/>
        <v>188362.5</v>
      </c>
      <c r="Q190" s="12">
        <f t="shared" si="224"/>
        <v>15000</v>
      </c>
      <c r="R190" s="699">
        <f t="shared" si="224"/>
        <v>113017.5</v>
      </c>
      <c r="S190" s="12">
        <f t="shared" si="224"/>
        <v>0</v>
      </c>
      <c r="T190" s="699">
        <f t="shared" si="224"/>
        <v>0</v>
      </c>
      <c r="U190" s="48">
        <f t="shared" ref="U190:U191" si="225">Q190/O190*100</f>
        <v>60</v>
      </c>
      <c r="V190" s="793">
        <f t="shared" ref="V190:V191" si="226">S190/Q190*100</f>
        <v>0</v>
      </c>
    </row>
    <row r="191" spans="1:22" x14ac:dyDescent="0.25">
      <c r="A191" s="511"/>
      <c r="B191" s="356"/>
      <c r="C191" s="356"/>
      <c r="D191" s="356"/>
      <c r="E191" s="356"/>
      <c r="F191" s="356"/>
      <c r="G191" s="356"/>
      <c r="H191" s="25">
        <v>4511</v>
      </c>
      <c r="I191" s="15" t="s">
        <v>102</v>
      </c>
      <c r="J191" s="16">
        <v>0</v>
      </c>
      <c r="K191" s="16">
        <v>0</v>
      </c>
      <c r="L191" s="16">
        <v>0</v>
      </c>
      <c r="M191" s="16">
        <f>Posebni!F497+Posebni!F438</f>
        <v>180000</v>
      </c>
      <c r="N191" s="16">
        <f>Posebni!G497+Posebni!G438</f>
        <v>23890.105514632687</v>
      </c>
      <c r="O191" s="16">
        <f>Posebni!H497+Posebni!H438+Posebni!H485</f>
        <v>25000</v>
      </c>
      <c r="P191" s="719">
        <f>Posebni!I497+Posebni!I438</f>
        <v>188362.5</v>
      </c>
      <c r="Q191" s="16">
        <f>Posebni!J497+Posebni!J438+Posebni!J485</f>
        <v>15000</v>
      </c>
      <c r="R191" s="719">
        <f>Q191*7.5345</f>
        <v>113017.5</v>
      </c>
      <c r="S191" s="16">
        <f>Posebni!L497+Posebni!L438+Posebni!L485</f>
        <v>0</v>
      </c>
      <c r="T191" s="719">
        <f>S191*7.5345</f>
        <v>0</v>
      </c>
      <c r="U191" s="48">
        <f t="shared" si="225"/>
        <v>60</v>
      </c>
      <c r="V191" s="793">
        <f t="shared" si="226"/>
        <v>0</v>
      </c>
    </row>
    <row r="192" spans="1:22" s="1" customFormat="1" x14ac:dyDescent="0.25">
      <c r="A192" s="511"/>
      <c r="B192" s="356"/>
      <c r="C192" s="356"/>
      <c r="D192" s="356"/>
      <c r="E192" s="356"/>
      <c r="F192" s="356"/>
      <c r="G192" s="356"/>
      <c r="H192" s="24">
        <v>452</v>
      </c>
      <c r="I192" s="5" t="s">
        <v>103</v>
      </c>
      <c r="J192" s="12">
        <f t="shared" ref="J192:T192" si="227">SUM(J193)</f>
        <v>0</v>
      </c>
      <c r="K192" s="12">
        <f t="shared" si="227"/>
        <v>0</v>
      </c>
      <c r="L192" s="12">
        <f t="shared" si="227"/>
        <v>0</v>
      </c>
      <c r="M192" s="12">
        <f t="shared" si="227"/>
        <v>0</v>
      </c>
      <c r="N192" s="12">
        <f t="shared" si="227"/>
        <v>0</v>
      </c>
      <c r="O192" s="12">
        <f t="shared" si="227"/>
        <v>0</v>
      </c>
      <c r="P192" s="699">
        <f t="shared" si="227"/>
        <v>0</v>
      </c>
      <c r="Q192" s="12">
        <f t="shared" si="227"/>
        <v>0</v>
      </c>
      <c r="R192" s="699">
        <f t="shared" si="227"/>
        <v>0</v>
      </c>
      <c r="S192" s="12">
        <f t="shared" si="227"/>
        <v>0</v>
      </c>
      <c r="T192" s="699">
        <f t="shared" si="227"/>
        <v>0</v>
      </c>
      <c r="U192" s="48">
        <v>0</v>
      </c>
      <c r="V192" s="793">
        <v>0</v>
      </c>
    </row>
    <row r="193" spans="1:22" ht="13.8" thickBot="1" x14ac:dyDescent="0.3">
      <c r="A193" s="517"/>
      <c r="B193" s="358"/>
      <c r="C193" s="358"/>
      <c r="D193" s="358"/>
      <c r="E193" s="358"/>
      <c r="F193" s="358"/>
      <c r="G193" s="358"/>
      <c r="H193" s="32">
        <v>4521</v>
      </c>
      <c r="I193" s="33" t="s">
        <v>103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724">
        <v>0</v>
      </c>
      <c r="Q193" s="34">
        <v>0</v>
      </c>
      <c r="R193" s="724">
        <v>0</v>
      </c>
      <c r="S193" s="34">
        <v>0</v>
      </c>
      <c r="T193" s="724">
        <v>0</v>
      </c>
      <c r="U193" s="56">
        <v>0</v>
      </c>
      <c r="V193" s="55">
        <v>0</v>
      </c>
    </row>
    <row r="194" spans="1:22" x14ac:dyDescent="0.25">
      <c r="A194" s="518"/>
      <c r="B194" s="361"/>
      <c r="C194" s="361"/>
      <c r="D194" s="361"/>
      <c r="E194" s="361"/>
      <c r="F194" s="361"/>
      <c r="G194" s="361"/>
      <c r="H194" s="18"/>
      <c r="I194" s="19"/>
      <c r="J194" s="20"/>
      <c r="K194" s="20"/>
      <c r="L194" s="20"/>
      <c r="M194" s="20"/>
      <c r="N194" s="20"/>
      <c r="O194" s="20"/>
      <c r="P194" s="709"/>
      <c r="Q194" s="20"/>
      <c r="R194" s="709"/>
      <c r="S194" s="20"/>
      <c r="T194" s="709"/>
      <c r="U194" s="368"/>
      <c r="V194" s="51"/>
    </row>
    <row r="195" spans="1:22" x14ac:dyDescent="0.25">
      <c r="A195" s="518"/>
      <c r="B195" s="361"/>
      <c r="C195" s="361"/>
      <c r="D195" s="361"/>
      <c r="E195" s="361"/>
      <c r="F195" s="361"/>
      <c r="G195" s="361"/>
      <c r="H195" s="18"/>
      <c r="I195" s="19"/>
      <c r="J195" s="20"/>
      <c r="K195" s="20"/>
      <c r="L195" s="20"/>
      <c r="M195" s="20"/>
      <c r="N195" s="20"/>
      <c r="O195" s="20"/>
      <c r="P195" s="709"/>
      <c r="Q195" s="20"/>
      <c r="R195" s="709"/>
      <c r="S195" s="20"/>
      <c r="T195" s="709"/>
      <c r="U195" s="368"/>
      <c r="V195" s="51"/>
    </row>
    <row r="196" spans="1:22" s="42" customFormat="1" ht="13.8" thickBot="1" x14ac:dyDescent="0.3">
      <c r="A196" s="549"/>
      <c r="B196" s="550"/>
      <c r="C196" s="550"/>
      <c r="D196" s="550"/>
      <c r="E196" s="550"/>
      <c r="F196" s="550"/>
      <c r="G196" s="550"/>
      <c r="H196" s="29" t="s">
        <v>5</v>
      </c>
      <c r="I196" s="551"/>
      <c r="J196" s="552"/>
      <c r="K196" s="552"/>
      <c r="L196" s="552"/>
      <c r="M196" s="552"/>
      <c r="N196" s="552"/>
      <c r="O196" s="159"/>
      <c r="P196" s="710"/>
      <c r="Q196" s="159"/>
      <c r="R196" s="710"/>
      <c r="S196" s="159"/>
      <c r="T196" s="710"/>
      <c r="V196" s="553"/>
    </row>
    <row r="197" spans="1:22" s="70" customFormat="1" x14ac:dyDescent="0.25">
      <c r="A197" s="519"/>
      <c r="B197" s="366"/>
      <c r="C197" s="366"/>
      <c r="D197" s="366"/>
      <c r="E197" s="366"/>
      <c r="F197" s="366"/>
      <c r="G197" s="366"/>
      <c r="H197" s="65">
        <v>8</v>
      </c>
      <c r="I197" s="66" t="s">
        <v>6</v>
      </c>
      <c r="J197" s="67">
        <f t="shared" ref="J197:M197" si="228">SUM(J198+J201)</f>
        <v>2721893</v>
      </c>
      <c r="K197" s="67">
        <f t="shared" si="228"/>
        <v>0</v>
      </c>
      <c r="L197" s="67">
        <f t="shared" si="228"/>
        <v>0</v>
      </c>
      <c r="M197" s="67">
        <f t="shared" si="228"/>
        <v>0</v>
      </c>
      <c r="N197" s="67">
        <f t="shared" ref="N197:O197" si="229">SUM(N198+N201)</f>
        <v>0</v>
      </c>
      <c r="O197" s="759">
        <f t="shared" si="229"/>
        <v>0</v>
      </c>
      <c r="P197" s="711">
        <f t="shared" ref="P197:R197" si="230">SUM(P198+P201)</f>
        <v>0</v>
      </c>
      <c r="Q197" s="759">
        <f t="shared" si="230"/>
        <v>0</v>
      </c>
      <c r="R197" s="711">
        <f t="shared" si="230"/>
        <v>0</v>
      </c>
      <c r="S197" s="759">
        <f t="shared" ref="S197:T197" si="231">SUM(S198+S201)</f>
        <v>0</v>
      </c>
      <c r="T197" s="711">
        <f t="shared" si="231"/>
        <v>0</v>
      </c>
      <c r="U197" s="68">
        <v>0</v>
      </c>
      <c r="V197" s="69">
        <v>0</v>
      </c>
    </row>
    <row r="198" spans="1:22" s="86" customFormat="1" x14ac:dyDescent="0.25">
      <c r="A198" s="512"/>
      <c r="B198" s="364"/>
      <c r="C198" s="364"/>
      <c r="D198" s="364"/>
      <c r="E198" s="364"/>
      <c r="F198" s="364"/>
      <c r="G198" s="364"/>
      <c r="H198" s="92">
        <v>81</v>
      </c>
      <c r="I198" s="88" t="s">
        <v>122</v>
      </c>
      <c r="J198" s="89">
        <f>SUM(J199)</f>
        <v>0</v>
      </c>
      <c r="K198" s="89">
        <f t="shared" ref="K198:T199" si="232">SUM(K199)</f>
        <v>0</v>
      </c>
      <c r="L198" s="89">
        <f t="shared" si="232"/>
        <v>0</v>
      </c>
      <c r="M198" s="89">
        <f t="shared" si="232"/>
        <v>0</v>
      </c>
      <c r="N198" s="89">
        <f t="shared" si="232"/>
        <v>0</v>
      </c>
      <c r="O198" s="89">
        <f t="shared" si="232"/>
        <v>0</v>
      </c>
      <c r="P198" s="706">
        <f t="shared" si="232"/>
        <v>0</v>
      </c>
      <c r="Q198" s="89">
        <f t="shared" si="232"/>
        <v>0</v>
      </c>
      <c r="R198" s="706">
        <f t="shared" si="232"/>
        <v>0</v>
      </c>
      <c r="S198" s="89">
        <f t="shared" si="232"/>
        <v>0</v>
      </c>
      <c r="T198" s="706">
        <f t="shared" si="232"/>
        <v>0</v>
      </c>
      <c r="U198" s="84">
        <v>0</v>
      </c>
      <c r="V198" s="85">
        <v>0</v>
      </c>
    </row>
    <row r="199" spans="1:22" s="1" customFormat="1" ht="21" x14ac:dyDescent="0.25">
      <c r="A199" s="511"/>
      <c r="B199" s="356"/>
      <c r="C199" s="356"/>
      <c r="D199" s="356"/>
      <c r="E199" s="356"/>
      <c r="F199" s="356"/>
      <c r="G199" s="356"/>
      <c r="H199" s="347">
        <v>815</v>
      </c>
      <c r="I199" s="8" t="s">
        <v>163</v>
      </c>
      <c r="J199" s="12">
        <f>SUM(J200)</f>
        <v>0</v>
      </c>
      <c r="K199" s="12">
        <f t="shared" si="232"/>
        <v>0</v>
      </c>
      <c r="L199" s="12">
        <f t="shared" si="232"/>
        <v>0</v>
      </c>
      <c r="M199" s="12">
        <f t="shared" si="232"/>
        <v>0</v>
      </c>
      <c r="N199" s="12">
        <f t="shared" si="232"/>
        <v>0</v>
      </c>
      <c r="O199" s="12">
        <f t="shared" si="232"/>
        <v>0</v>
      </c>
      <c r="P199" s="705">
        <f t="shared" si="232"/>
        <v>0</v>
      </c>
      <c r="Q199" s="12">
        <f t="shared" si="232"/>
        <v>0</v>
      </c>
      <c r="R199" s="705">
        <f t="shared" si="232"/>
        <v>0</v>
      </c>
      <c r="S199" s="12">
        <f t="shared" si="232"/>
        <v>0</v>
      </c>
      <c r="T199" s="705">
        <f t="shared" si="232"/>
        <v>0</v>
      </c>
      <c r="U199" s="49">
        <v>0</v>
      </c>
      <c r="V199" s="50"/>
    </row>
    <row r="200" spans="1:22" s="2" customFormat="1" x14ac:dyDescent="0.25">
      <c r="A200" s="511"/>
      <c r="B200" s="356"/>
      <c r="C200" s="356"/>
      <c r="D200" s="356"/>
      <c r="E200" s="356"/>
      <c r="F200" s="356"/>
      <c r="G200" s="356"/>
      <c r="H200" s="37">
        <v>8151</v>
      </c>
      <c r="I200" s="47" t="s">
        <v>123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697">
        <v>0</v>
      </c>
      <c r="Q200" s="16">
        <v>0</v>
      </c>
      <c r="R200" s="697">
        <v>0</v>
      </c>
      <c r="S200" s="16">
        <v>0</v>
      </c>
      <c r="T200" s="697">
        <v>0</v>
      </c>
      <c r="U200" s="49">
        <v>0</v>
      </c>
      <c r="V200" s="50"/>
    </row>
    <row r="201" spans="1:22" s="86" customFormat="1" x14ac:dyDescent="0.25">
      <c r="A201" s="512"/>
      <c r="B201" s="364"/>
      <c r="C201" s="364"/>
      <c r="D201" s="364"/>
      <c r="E201" s="364"/>
      <c r="F201" s="364"/>
      <c r="G201" s="364"/>
      <c r="H201" s="92">
        <v>84</v>
      </c>
      <c r="I201" s="88" t="s">
        <v>104</v>
      </c>
      <c r="J201" s="89">
        <f t="shared" ref="J201:T202" si="233">SUM(J202)</f>
        <v>2721893</v>
      </c>
      <c r="K201" s="89">
        <f t="shared" si="233"/>
        <v>0</v>
      </c>
      <c r="L201" s="89">
        <f t="shared" si="233"/>
        <v>0</v>
      </c>
      <c r="M201" s="89">
        <f t="shared" si="233"/>
        <v>0</v>
      </c>
      <c r="N201" s="89">
        <f t="shared" si="233"/>
        <v>0</v>
      </c>
      <c r="O201" s="89">
        <f t="shared" si="233"/>
        <v>0</v>
      </c>
      <c r="P201" s="706">
        <f t="shared" si="233"/>
        <v>0</v>
      </c>
      <c r="Q201" s="89">
        <f t="shared" si="233"/>
        <v>0</v>
      </c>
      <c r="R201" s="706">
        <f t="shared" si="233"/>
        <v>0</v>
      </c>
      <c r="S201" s="89">
        <f t="shared" si="233"/>
        <v>0</v>
      </c>
      <c r="T201" s="706">
        <f t="shared" si="233"/>
        <v>0</v>
      </c>
      <c r="U201" s="84">
        <v>0</v>
      </c>
      <c r="V201" s="85">
        <v>0</v>
      </c>
    </row>
    <row r="202" spans="1:22" s="1" customFormat="1" ht="21" x14ac:dyDescent="0.25">
      <c r="A202" s="511"/>
      <c r="B202" s="356"/>
      <c r="C202" s="356"/>
      <c r="D202" s="356"/>
      <c r="E202" s="356"/>
      <c r="F202" s="356"/>
      <c r="G202" s="356"/>
      <c r="H202" s="347">
        <v>844</v>
      </c>
      <c r="I202" s="8" t="s">
        <v>115</v>
      </c>
      <c r="J202" s="12">
        <f t="shared" si="233"/>
        <v>2721893</v>
      </c>
      <c r="K202" s="12">
        <f t="shared" si="233"/>
        <v>0</v>
      </c>
      <c r="L202" s="12">
        <f t="shared" si="233"/>
        <v>0</v>
      </c>
      <c r="M202" s="12">
        <f t="shared" si="233"/>
        <v>0</v>
      </c>
      <c r="N202" s="12">
        <f t="shared" si="233"/>
        <v>0</v>
      </c>
      <c r="O202" s="12">
        <f t="shared" si="233"/>
        <v>0</v>
      </c>
      <c r="P202" s="705">
        <f t="shared" si="233"/>
        <v>0</v>
      </c>
      <c r="Q202" s="12">
        <f t="shared" si="233"/>
        <v>0</v>
      </c>
      <c r="R202" s="705">
        <f t="shared" si="233"/>
        <v>0</v>
      </c>
      <c r="S202" s="12">
        <f t="shared" si="233"/>
        <v>0</v>
      </c>
      <c r="T202" s="705">
        <f t="shared" si="233"/>
        <v>0</v>
      </c>
      <c r="U202" s="49">
        <v>0</v>
      </c>
      <c r="V202" s="50"/>
    </row>
    <row r="203" spans="1:22" s="2" customFormat="1" ht="21" x14ac:dyDescent="0.25">
      <c r="A203" s="511"/>
      <c r="B203" s="356"/>
      <c r="C203" s="356"/>
      <c r="D203" s="356"/>
      <c r="E203" s="356"/>
      <c r="F203" s="356"/>
      <c r="G203" s="356"/>
      <c r="H203" s="37">
        <v>8443</v>
      </c>
      <c r="I203" s="15" t="s">
        <v>116</v>
      </c>
      <c r="J203" s="16">
        <v>2721893</v>
      </c>
      <c r="K203" s="16">
        <v>0</v>
      </c>
      <c r="L203" s="16">
        <v>0</v>
      </c>
      <c r="M203" s="16"/>
      <c r="N203" s="16"/>
      <c r="O203" s="16"/>
      <c r="P203" s="697"/>
      <c r="Q203" s="16"/>
      <c r="R203" s="697"/>
      <c r="S203" s="16"/>
      <c r="T203" s="697"/>
      <c r="U203" s="49">
        <v>0</v>
      </c>
      <c r="V203" s="50"/>
    </row>
    <row r="204" spans="1:22" s="64" customFormat="1" ht="13.8" thickBot="1" x14ac:dyDescent="0.3">
      <c r="A204" s="516"/>
      <c r="B204" s="365"/>
      <c r="C204" s="365"/>
      <c r="D204" s="365"/>
      <c r="E204" s="365"/>
      <c r="F204" s="365"/>
      <c r="G204" s="365"/>
      <c r="H204" s="71">
        <v>5</v>
      </c>
      <c r="I204" s="72" t="s">
        <v>164</v>
      </c>
      <c r="J204" s="63">
        <f t="shared" ref="J204:M204" si="234">SUM(J205,J208)</f>
        <v>0</v>
      </c>
      <c r="K204" s="63">
        <f t="shared" si="234"/>
        <v>0</v>
      </c>
      <c r="L204" s="63">
        <f t="shared" si="234"/>
        <v>0</v>
      </c>
      <c r="M204" s="63">
        <f t="shared" si="234"/>
        <v>0</v>
      </c>
      <c r="N204" s="63">
        <f t="shared" ref="N204:O204" si="235">SUM(N205,N208)</f>
        <v>0</v>
      </c>
      <c r="O204" s="63">
        <f t="shared" si="235"/>
        <v>0</v>
      </c>
      <c r="P204" s="708">
        <f t="shared" ref="P204:R204" si="236">SUM(P205,P208)</f>
        <v>0</v>
      </c>
      <c r="Q204" s="63">
        <f t="shared" si="236"/>
        <v>0</v>
      </c>
      <c r="R204" s="708">
        <f t="shared" si="236"/>
        <v>0</v>
      </c>
      <c r="S204" s="63">
        <f t="shared" ref="S204:T204" si="237">SUM(S205,S208)</f>
        <v>0</v>
      </c>
      <c r="T204" s="708">
        <f t="shared" si="237"/>
        <v>0</v>
      </c>
      <c r="U204" s="73">
        <v>0</v>
      </c>
      <c r="V204" s="74">
        <v>0</v>
      </c>
    </row>
    <row r="205" spans="1:22" s="86" customFormat="1" x14ac:dyDescent="0.25">
      <c r="A205" s="510"/>
      <c r="B205" s="363"/>
      <c r="C205" s="363"/>
      <c r="D205" s="363"/>
      <c r="E205" s="363"/>
      <c r="F205" s="363"/>
      <c r="G205" s="363"/>
      <c r="H205" s="93">
        <v>51</v>
      </c>
      <c r="I205" s="81" t="s">
        <v>124</v>
      </c>
      <c r="J205" s="82">
        <f t="shared" ref="J205:T206" si="238">SUM(J206)</f>
        <v>0</v>
      </c>
      <c r="K205" s="82">
        <f t="shared" si="238"/>
        <v>0</v>
      </c>
      <c r="L205" s="82">
        <f t="shared" si="238"/>
        <v>0</v>
      </c>
      <c r="M205" s="82">
        <f t="shared" si="238"/>
        <v>0</v>
      </c>
      <c r="N205" s="82">
        <f t="shared" si="238"/>
        <v>0</v>
      </c>
      <c r="O205" s="82">
        <f t="shared" si="238"/>
        <v>0</v>
      </c>
      <c r="P205" s="704">
        <f t="shared" si="238"/>
        <v>0</v>
      </c>
      <c r="Q205" s="82">
        <f t="shared" si="238"/>
        <v>0</v>
      </c>
      <c r="R205" s="704">
        <f t="shared" si="238"/>
        <v>0</v>
      </c>
      <c r="S205" s="82">
        <f t="shared" si="238"/>
        <v>0</v>
      </c>
      <c r="T205" s="704">
        <f t="shared" si="238"/>
        <v>0</v>
      </c>
      <c r="U205" s="84">
        <v>0</v>
      </c>
      <c r="V205" s="85">
        <v>0</v>
      </c>
    </row>
    <row r="206" spans="1:22" s="2" customFormat="1" x14ac:dyDescent="0.25">
      <c r="A206" s="511"/>
      <c r="B206" s="356"/>
      <c r="C206" s="356"/>
      <c r="D206" s="356"/>
      <c r="E206" s="356"/>
      <c r="F206" s="356"/>
      <c r="G206" s="356"/>
      <c r="H206" s="347">
        <v>515</v>
      </c>
      <c r="I206" s="5" t="s">
        <v>125</v>
      </c>
      <c r="J206" s="12">
        <f t="shared" si="238"/>
        <v>0</v>
      </c>
      <c r="K206" s="12">
        <f t="shared" si="238"/>
        <v>0</v>
      </c>
      <c r="L206" s="12">
        <f t="shared" si="238"/>
        <v>0</v>
      </c>
      <c r="M206" s="12">
        <f t="shared" si="238"/>
        <v>0</v>
      </c>
      <c r="N206" s="12">
        <f t="shared" si="238"/>
        <v>0</v>
      </c>
      <c r="O206" s="12">
        <f t="shared" si="238"/>
        <v>0</v>
      </c>
      <c r="P206" s="705">
        <f t="shared" si="238"/>
        <v>0</v>
      </c>
      <c r="Q206" s="12">
        <f t="shared" si="238"/>
        <v>0</v>
      </c>
      <c r="R206" s="705">
        <f t="shared" si="238"/>
        <v>0</v>
      </c>
      <c r="S206" s="12">
        <f t="shared" si="238"/>
        <v>0</v>
      </c>
      <c r="T206" s="705">
        <f t="shared" si="238"/>
        <v>0</v>
      </c>
      <c r="U206" s="49">
        <v>0</v>
      </c>
      <c r="V206" s="50"/>
    </row>
    <row r="207" spans="1:22" s="2" customFormat="1" x14ac:dyDescent="0.25">
      <c r="A207" s="511"/>
      <c r="B207" s="356"/>
      <c r="C207" s="356"/>
      <c r="D207" s="356"/>
      <c r="E207" s="356"/>
      <c r="F207" s="356"/>
      <c r="G207" s="356"/>
      <c r="H207" s="37">
        <v>5151</v>
      </c>
      <c r="I207" s="15" t="s">
        <v>126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697">
        <v>0</v>
      </c>
      <c r="Q207" s="16">
        <v>0</v>
      </c>
      <c r="R207" s="697">
        <v>0</v>
      </c>
      <c r="S207" s="16">
        <v>0</v>
      </c>
      <c r="T207" s="697">
        <v>0</v>
      </c>
      <c r="U207" s="49">
        <v>0</v>
      </c>
      <c r="V207" s="50"/>
    </row>
    <row r="208" spans="1:22" s="86" customFormat="1" x14ac:dyDescent="0.25">
      <c r="A208" s="512"/>
      <c r="B208" s="364"/>
      <c r="C208" s="364"/>
      <c r="D208" s="364"/>
      <c r="E208" s="364"/>
      <c r="F208" s="364"/>
      <c r="G208" s="364"/>
      <c r="H208" s="92">
        <v>54</v>
      </c>
      <c r="I208" s="91" t="s">
        <v>105</v>
      </c>
      <c r="J208" s="89">
        <f t="shared" ref="J208:M208" si="239">SUM(J209+J211)</f>
        <v>0</v>
      </c>
      <c r="K208" s="89">
        <f t="shared" si="239"/>
        <v>0</v>
      </c>
      <c r="L208" s="89">
        <f t="shared" si="239"/>
        <v>0</v>
      </c>
      <c r="M208" s="89">
        <f t="shared" si="239"/>
        <v>0</v>
      </c>
      <c r="N208" s="89">
        <f t="shared" ref="N208:O208" si="240">SUM(N209+N211)</f>
        <v>0</v>
      </c>
      <c r="O208" s="89">
        <f t="shared" si="240"/>
        <v>0</v>
      </c>
      <c r="P208" s="706">
        <f t="shared" ref="P208:R208" si="241">SUM(P209+P211)</f>
        <v>0</v>
      </c>
      <c r="Q208" s="89">
        <f t="shared" si="241"/>
        <v>0</v>
      </c>
      <c r="R208" s="706">
        <f t="shared" si="241"/>
        <v>0</v>
      </c>
      <c r="S208" s="89">
        <f t="shared" ref="S208:T208" si="242">SUM(S209+S211)</f>
        <v>0</v>
      </c>
      <c r="T208" s="706">
        <f t="shared" si="242"/>
        <v>0</v>
      </c>
      <c r="U208" s="84">
        <v>0</v>
      </c>
      <c r="V208" s="85">
        <v>0</v>
      </c>
    </row>
    <row r="209" spans="1:22" s="1" customFormat="1" ht="21" x14ac:dyDescent="0.25">
      <c r="A209" s="511"/>
      <c r="B209" s="356"/>
      <c r="C209" s="356"/>
      <c r="D209" s="356"/>
      <c r="E209" s="356"/>
      <c r="F209" s="356"/>
      <c r="G209" s="356"/>
      <c r="H209" s="347">
        <v>543</v>
      </c>
      <c r="I209" s="8" t="s">
        <v>118</v>
      </c>
      <c r="J209" s="12">
        <f t="shared" ref="J209:T209" si="243">SUM(J210)</f>
        <v>0</v>
      </c>
      <c r="K209" s="12">
        <f t="shared" si="243"/>
        <v>0</v>
      </c>
      <c r="L209" s="12">
        <f t="shared" si="243"/>
        <v>0</v>
      </c>
      <c r="M209" s="12">
        <f t="shared" si="243"/>
        <v>0</v>
      </c>
      <c r="N209" s="12">
        <f t="shared" si="243"/>
        <v>0</v>
      </c>
      <c r="O209" s="12">
        <f t="shared" si="243"/>
        <v>0</v>
      </c>
      <c r="P209" s="705">
        <f t="shared" si="243"/>
        <v>0</v>
      </c>
      <c r="Q209" s="12">
        <f t="shared" si="243"/>
        <v>0</v>
      </c>
      <c r="R209" s="705">
        <f t="shared" si="243"/>
        <v>0</v>
      </c>
      <c r="S209" s="12">
        <f t="shared" si="243"/>
        <v>0</v>
      </c>
      <c r="T209" s="705">
        <f t="shared" si="243"/>
        <v>0</v>
      </c>
      <c r="U209" s="49">
        <v>0</v>
      </c>
      <c r="V209" s="50"/>
    </row>
    <row r="210" spans="1:22" s="2" customFormat="1" ht="21" x14ac:dyDescent="0.25">
      <c r="A210" s="511"/>
      <c r="B210" s="356"/>
      <c r="C210" s="356"/>
      <c r="D210" s="356"/>
      <c r="E210" s="356"/>
      <c r="F210" s="356"/>
      <c r="G210" s="356"/>
      <c r="H210" s="37">
        <v>5431</v>
      </c>
      <c r="I210" s="15" t="s">
        <v>118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697">
        <v>0</v>
      </c>
      <c r="Q210" s="16">
        <v>0</v>
      </c>
      <c r="R210" s="697">
        <v>0</v>
      </c>
      <c r="S210" s="16">
        <v>0</v>
      </c>
      <c r="T210" s="697">
        <v>0</v>
      </c>
      <c r="U210" s="49">
        <v>0</v>
      </c>
      <c r="V210" s="50"/>
    </row>
    <row r="211" spans="1:22" s="1" customFormat="1" ht="21" x14ac:dyDescent="0.25">
      <c r="A211" s="511"/>
      <c r="B211" s="356"/>
      <c r="C211" s="356"/>
      <c r="D211" s="356"/>
      <c r="E211" s="356"/>
      <c r="F211" s="356"/>
      <c r="G211" s="356"/>
      <c r="H211" s="347">
        <v>545</v>
      </c>
      <c r="I211" s="8" t="s">
        <v>523</v>
      </c>
      <c r="J211" s="12">
        <f t="shared" ref="J211:T211" si="244">SUM(J212)</f>
        <v>0</v>
      </c>
      <c r="K211" s="12">
        <f t="shared" si="244"/>
        <v>0</v>
      </c>
      <c r="L211" s="12">
        <f t="shared" si="244"/>
        <v>0</v>
      </c>
      <c r="M211" s="12">
        <f t="shared" si="244"/>
        <v>0</v>
      </c>
      <c r="N211" s="12">
        <f t="shared" si="244"/>
        <v>0</v>
      </c>
      <c r="O211" s="12">
        <f t="shared" si="244"/>
        <v>0</v>
      </c>
      <c r="P211" s="705">
        <f t="shared" si="244"/>
        <v>0</v>
      </c>
      <c r="Q211" s="12">
        <f t="shared" si="244"/>
        <v>0</v>
      </c>
      <c r="R211" s="705">
        <f t="shared" si="244"/>
        <v>0</v>
      </c>
      <c r="S211" s="12">
        <f t="shared" si="244"/>
        <v>0</v>
      </c>
      <c r="T211" s="705">
        <f t="shared" si="244"/>
        <v>0</v>
      </c>
      <c r="U211" s="49">
        <v>0</v>
      </c>
      <c r="V211" s="50"/>
    </row>
    <row r="212" spans="1:22" s="129" customFormat="1" ht="21" thickBot="1" x14ac:dyDescent="0.3">
      <c r="A212" s="517"/>
      <c r="B212" s="473"/>
      <c r="C212" s="473"/>
      <c r="D212" s="473"/>
      <c r="E212" s="473"/>
      <c r="F212" s="473"/>
      <c r="G212" s="473"/>
      <c r="H212" s="474">
        <v>5453</v>
      </c>
      <c r="I212" s="475" t="s">
        <v>523</v>
      </c>
      <c r="J212" s="476">
        <v>0</v>
      </c>
      <c r="K212" s="476">
        <v>0</v>
      </c>
      <c r="L212" s="476">
        <v>0</v>
      </c>
      <c r="M212" s="476">
        <f>Posebni!F562</f>
        <v>0</v>
      </c>
      <c r="N212" s="476">
        <f>Posebni!G562</f>
        <v>0</v>
      </c>
      <c r="O212" s="476">
        <f>Posebni!H562</f>
        <v>0</v>
      </c>
      <c r="P212" s="712">
        <f>Posebni!I562</f>
        <v>0</v>
      </c>
      <c r="Q212" s="476">
        <f>Posebni!J562</f>
        <v>0</v>
      </c>
      <c r="R212" s="712">
        <f>Posebni!M562</f>
        <v>0</v>
      </c>
      <c r="S212" s="476">
        <f>Posebni!L562</f>
        <v>0</v>
      </c>
      <c r="T212" s="712">
        <f>Posebni!O562</f>
        <v>0</v>
      </c>
      <c r="U212" s="477">
        <v>0</v>
      </c>
      <c r="V212" s="478"/>
    </row>
    <row r="213" spans="1:22" s="2" customFormat="1" x14ac:dyDescent="0.25">
      <c r="A213" s="518"/>
      <c r="B213" s="361"/>
      <c r="C213" s="361"/>
      <c r="D213" s="361"/>
      <c r="E213" s="361"/>
      <c r="F213" s="361"/>
      <c r="G213" s="361"/>
      <c r="H213" s="18"/>
      <c r="I213" s="19"/>
      <c r="J213" s="20"/>
      <c r="K213" s="20"/>
      <c r="L213" s="20"/>
      <c r="M213" s="20"/>
      <c r="N213" s="20"/>
      <c r="O213" s="20"/>
      <c r="P213" s="709"/>
      <c r="Q213" s="20"/>
      <c r="R213" s="709"/>
      <c r="S213" s="20"/>
      <c r="T213" s="709"/>
      <c r="U213" s="21"/>
      <c r="V213" s="22"/>
    </row>
    <row r="214" spans="1:22" s="2" customFormat="1" x14ac:dyDescent="0.25">
      <c r="A214" s="518"/>
      <c r="B214" s="361"/>
      <c r="C214" s="361"/>
      <c r="D214" s="361"/>
      <c r="E214" s="361"/>
      <c r="F214" s="361"/>
      <c r="G214" s="361"/>
      <c r="H214" s="18"/>
      <c r="I214" s="19"/>
      <c r="J214" s="23"/>
      <c r="K214" s="23"/>
      <c r="L214" s="23"/>
      <c r="M214" s="23"/>
      <c r="N214" s="23"/>
      <c r="O214" s="23"/>
      <c r="P214" s="713"/>
      <c r="Q214" s="23"/>
      <c r="R214" s="713"/>
      <c r="S214" s="23"/>
      <c r="T214" s="713"/>
      <c r="U214" s="21"/>
      <c r="V214" s="22"/>
    </row>
    <row r="215" spans="1:22" s="42" customFormat="1" ht="13.8" thickBot="1" x14ac:dyDescent="0.3">
      <c r="A215" s="549"/>
      <c r="B215" s="550"/>
      <c r="C215" s="550"/>
      <c r="D215" s="550"/>
      <c r="E215" s="550"/>
      <c r="F215" s="550"/>
      <c r="G215" s="550"/>
      <c r="H215" s="29" t="s">
        <v>106</v>
      </c>
      <c r="I215" s="551"/>
      <c r="J215" s="552"/>
      <c r="K215" s="552"/>
      <c r="L215" s="552"/>
      <c r="M215" s="552"/>
      <c r="N215" s="552"/>
      <c r="O215" s="159"/>
      <c r="P215" s="710"/>
      <c r="Q215" s="159"/>
      <c r="R215" s="710"/>
      <c r="S215" s="159"/>
      <c r="T215" s="710"/>
      <c r="V215" s="553"/>
    </row>
    <row r="216" spans="1:22" s="70" customFormat="1" x14ac:dyDescent="0.25">
      <c r="A216" s="519"/>
      <c r="B216" s="366"/>
      <c r="C216" s="366"/>
      <c r="D216" s="366"/>
      <c r="E216" s="366"/>
      <c r="F216" s="366"/>
      <c r="G216" s="366"/>
      <c r="H216" s="75">
        <v>9</v>
      </c>
      <c r="I216" s="76" t="s">
        <v>8</v>
      </c>
      <c r="J216" s="67">
        <f t="shared" ref="J216:T217" si="245">SUM(J217)</f>
        <v>610476</v>
      </c>
      <c r="K216" s="67">
        <f t="shared" si="245"/>
        <v>0</v>
      </c>
      <c r="L216" s="67">
        <f t="shared" si="245"/>
        <v>0</v>
      </c>
      <c r="M216" s="67">
        <f t="shared" si="245"/>
        <v>0</v>
      </c>
      <c r="N216" s="67">
        <f t="shared" si="245"/>
        <v>0</v>
      </c>
      <c r="O216" s="759">
        <f t="shared" si="245"/>
        <v>300000</v>
      </c>
      <c r="P216" s="772">
        <f t="shared" si="245"/>
        <v>2260350</v>
      </c>
      <c r="Q216" s="759">
        <f t="shared" si="245"/>
        <v>100000</v>
      </c>
      <c r="R216" s="772">
        <f t="shared" si="245"/>
        <v>753450</v>
      </c>
      <c r="S216" s="759">
        <f t="shared" si="245"/>
        <v>0</v>
      </c>
      <c r="T216" s="711">
        <f t="shared" si="245"/>
        <v>0</v>
      </c>
      <c r="U216" s="77">
        <f>Q216/O216*100</f>
        <v>33.333333333333329</v>
      </c>
      <c r="V216" s="78">
        <v>0</v>
      </c>
    </row>
    <row r="217" spans="1:22" s="86" customFormat="1" x14ac:dyDescent="0.25">
      <c r="A217" s="512"/>
      <c r="B217" s="364"/>
      <c r="C217" s="364"/>
      <c r="D217" s="364"/>
      <c r="E217" s="364"/>
      <c r="F217" s="364"/>
      <c r="G217" s="364"/>
      <c r="H217" s="87">
        <v>92</v>
      </c>
      <c r="I217" s="88" t="s">
        <v>107</v>
      </c>
      <c r="J217" s="89">
        <f t="shared" si="245"/>
        <v>610476</v>
      </c>
      <c r="K217" s="89">
        <f t="shared" si="245"/>
        <v>0</v>
      </c>
      <c r="L217" s="89">
        <f t="shared" si="245"/>
        <v>0</v>
      </c>
      <c r="M217" s="89">
        <f t="shared" si="245"/>
        <v>0</v>
      </c>
      <c r="N217" s="89">
        <f t="shared" si="245"/>
        <v>0</v>
      </c>
      <c r="O217" s="89">
        <f t="shared" si="245"/>
        <v>300000</v>
      </c>
      <c r="P217" s="720">
        <f t="shared" si="245"/>
        <v>2260350</v>
      </c>
      <c r="Q217" s="89">
        <f t="shared" si="245"/>
        <v>100000</v>
      </c>
      <c r="R217" s="720">
        <f t="shared" si="245"/>
        <v>753450</v>
      </c>
      <c r="S217" s="89">
        <f t="shared" si="245"/>
        <v>0</v>
      </c>
      <c r="T217" s="706">
        <f t="shared" si="245"/>
        <v>0</v>
      </c>
      <c r="U217" s="83">
        <f>Q217/O217*100</f>
        <v>33.333333333333329</v>
      </c>
      <c r="V217" s="792">
        <f>S217/Q217*100</f>
        <v>0</v>
      </c>
    </row>
    <row r="218" spans="1:22" s="1" customFormat="1" x14ac:dyDescent="0.25">
      <c r="A218" s="511"/>
      <c r="B218" s="356"/>
      <c r="C218" s="356"/>
      <c r="D218" s="356"/>
      <c r="E218" s="356"/>
      <c r="F218" s="356"/>
      <c r="G218" s="356"/>
      <c r="H218" s="24">
        <v>922</v>
      </c>
      <c r="I218" s="8" t="s">
        <v>108</v>
      </c>
      <c r="J218" s="12">
        <f t="shared" ref="J218:P218" si="246">SUM(J219+J220)</f>
        <v>610476</v>
      </c>
      <c r="K218" s="12">
        <f t="shared" si="246"/>
        <v>0</v>
      </c>
      <c r="L218" s="12">
        <f t="shared" si="246"/>
        <v>0</v>
      </c>
      <c r="M218" s="12">
        <f t="shared" si="246"/>
        <v>0</v>
      </c>
      <c r="N218" s="12">
        <f t="shared" si="246"/>
        <v>0</v>
      </c>
      <c r="O218" s="12">
        <f t="shared" si="246"/>
        <v>300000</v>
      </c>
      <c r="P218" s="699">
        <f t="shared" si="246"/>
        <v>2260350</v>
      </c>
      <c r="Q218" s="12">
        <f t="shared" ref="Q218:T218" si="247">SUM(Q219+Q220)</f>
        <v>100000</v>
      </c>
      <c r="R218" s="699">
        <f t="shared" ref="R218" si="248">SUM(R219+R220)</f>
        <v>753450</v>
      </c>
      <c r="S218" s="12">
        <f t="shared" si="247"/>
        <v>0</v>
      </c>
      <c r="T218" s="705">
        <f t="shared" si="247"/>
        <v>0</v>
      </c>
      <c r="U218" s="52">
        <f>K218/J218*100</f>
        <v>0</v>
      </c>
      <c r="V218" s="53"/>
    </row>
    <row r="219" spans="1:22" s="42" customFormat="1" x14ac:dyDescent="0.25">
      <c r="A219" s="520"/>
      <c r="B219" s="38"/>
      <c r="C219" s="38"/>
      <c r="D219" s="38"/>
      <c r="E219" s="38"/>
      <c r="F219" s="38"/>
      <c r="G219" s="38"/>
      <c r="H219" s="39">
        <v>9221</v>
      </c>
      <c r="I219" s="40" t="s">
        <v>420</v>
      </c>
      <c r="J219" s="41">
        <v>610476</v>
      </c>
      <c r="K219" s="41">
        <v>0</v>
      </c>
      <c r="L219" s="41">
        <v>0</v>
      </c>
      <c r="M219" s="41">
        <v>0</v>
      </c>
      <c r="N219" s="41">
        <v>0</v>
      </c>
      <c r="O219" s="372">
        <v>300000</v>
      </c>
      <c r="P219" s="719">
        <f>O219*7.5345</f>
        <v>2260350</v>
      </c>
      <c r="Q219" s="372">
        <v>100000</v>
      </c>
      <c r="R219" s="719">
        <f>Q219*7.5345</f>
        <v>753450</v>
      </c>
      <c r="S219" s="372">
        <v>0</v>
      </c>
      <c r="T219" s="707">
        <v>0</v>
      </c>
      <c r="U219" s="52">
        <v>0</v>
      </c>
      <c r="V219" s="53"/>
    </row>
    <row r="220" spans="1:22" ht="13.8" thickBot="1" x14ac:dyDescent="0.3">
      <c r="A220" s="521"/>
      <c r="B220" s="269"/>
      <c r="C220" s="269"/>
      <c r="D220" s="269"/>
      <c r="E220" s="269"/>
      <c r="F220" s="269"/>
      <c r="G220" s="269"/>
      <c r="H220" s="32">
        <v>9222</v>
      </c>
      <c r="I220" s="33" t="s">
        <v>421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698">
        <v>0</v>
      </c>
      <c r="Q220" s="34">
        <v>0</v>
      </c>
      <c r="R220" s="698">
        <v>0</v>
      </c>
      <c r="S220" s="34">
        <v>0</v>
      </c>
      <c r="T220" s="698">
        <v>0</v>
      </c>
      <c r="U220" s="54">
        <v>0</v>
      </c>
      <c r="V220" s="55"/>
    </row>
    <row r="221" spans="1:22" x14ac:dyDescent="0.25">
      <c r="I221" s="4"/>
      <c r="K221" s="3"/>
    </row>
    <row r="222" spans="1:22" ht="15.6" x14ac:dyDescent="0.25">
      <c r="A222" s="725" t="s">
        <v>592</v>
      </c>
      <c r="H222" s="725"/>
      <c r="I222" s="4"/>
      <c r="K222" s="3"/>
    </row>
    <row r="223" spans="1:22" x14ac:dyDescent="0.25">
      <c r="I223" s="4"/>
      <c r="K223" s="3"/>
    </row>
    <row r="224" spans="1:22" s="505" customFormat="1" ht="12" x14ac:dyDescent="0.25">
      <c r="H224" s="506" t="s">
        <v>555</v>
      </c>
      <c r="I224" s="507"/>
      <c r="K224" s="508"/>
      <c r="O224" s="200"/>
      <c r="P224" s="714"/>
      <c r="Q224" s="200"/>
      <c r="R224" s="714"/>
      <c r="S224" s="200"/>
      <c r="T224" s="714"/>
    </row>
    <row r="225" spans="9:21" s="505" customFormat="1" ht="11.4" x14ac:dyDescent="0.2">
      <c r="I225" s="505" t="s">
        <v>548</v>
      </c>
      <c r="O225" s="200"/>
      <c r="P225" s="714"/>
      <c r="Q225" s="200"/>
      <c r="R225" s="714"/>
      <c r="S225" s="200"/>
      <c r="T225" s="714"/>
    </row>
    <row r="226" spans="9:21" s="505" customFormat="1" ht="11.4" x14ac:dyDescent="0.2">
      <c r="I226" s="505" t="s">
        <v>549</v>
      </c>
      <c r="O226" s="200"/>
      <c r="P226" s="714"/>
      <c r="Q226" s="200"/>
      <c r="R226" s="714"/>
      <c r="S226" s="200"/>
      <c r="T226" s="714"/>
    </row>
    <row r="227" spans="9:21" s="505" customFormat="1" ht="11.4" x14ac:dyDescent="0.2">
      <c r="I227" s="505" t="s">
        <v>550</v>
      </c>
      <c r="O227" s="200"/>
      <c r="P227" s="714"/>
      <c r="Q227" s="200"/>
      <c r="R227" s="714"/>
      <c r="S227" s="200"/>
      <c r="T227" s="714"/>
    </row>
    <row r="228" spans="9:21" s="505" customFormat="1" ht="11.4" x14ac:dyDescent="0.2">
      <c r="I228" s="505" t="s">
        <v>551</v>
      </c>
      <c r="O228" s="200"/>
      <c r="P228" s="714"/>
      <c r="Q228" s="200"/>
      <c r="R228" s="714"/>
      <c r="S228" s="200"/>
      <c r="T228" s="714"/>
    </row>
    <row r="229" spans="9:21" s="505" customFormat="1" ht="11.4" x14ac:dyDescent="0.2">
      <c r="I229" s="505" t="s">
        <v>552</v>
      </c>
      <c r="O229" s="200"/>
      <c r="P229" s="714"/>
      <c r="Q229" s="200"/>
      <c r="R229" s="714"/>
      <c r="S229" s="200"/>
      <c r="T229" s="714"/>
    </row>
    <row r="230" spans="9:21" s="505" customFormat="1" ht="11.4" x14ac:dyDescent="0.2">
      <c r="I230" s="836" t="s">
        <v>553</v>
      </c>
      <c r="J230" s="836"/>
      <c r="K230" s="836"/>
      <c r="L230" s="836"/>
      <c r="M230" s="836"/>
      <c r="N230" s="836"/>
      <c r="O230" s="836"/>
      <c r="P230" s="836"/>
      <c r="Q230" s="836"/>
      <c r="R230" s="836"/>
      <c r="S230" s="836"/>
      <c r="T230" s="836"/>
      <c r="U230" s="836"/>
    </row>
    <row r="231" spans="9:21" s="505" customFormat="1" ht="11.4" x14ac:dyDescent="0.2">
      <c r="I231" s="505" t="s">
        <v>554</v>
      </c>
      <c r="O231" s="200"/>
      <c r="P231" s="714"/>
      <c r="Q231" s="200"/>
      <c r="R231" s="714"/>
      <c r="S231" s="200"/>
      <c r="T231" s="714"/>
    </row>
    <row r="232" spans="9:21" s="505" customFormat="1" ht="11.4" x14ac:dyDescent="0.2">
      <c r="I232" s="505" t="s">
        <v>648</v>
      </c>
      <c r="O232" s="200"/>
      <c r="P232" s="714"/>
      <c r="Q232" s="200"/>
      <c r="R232" s="714"/>
      <c r="S232" s="200"/>
      <c r="T232" s="714"/>
    </row>
  </sheetData>
  <mergeCells count="11">
    <mergeCell ref="I230:U230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7" orientation="portrait" horizontalDpi="300" verticalDpi="300" r:id="rId1"/>
  <headerFooter alignWithMargins="0">
    <oddFooter>Stranica &amp;P</oddFooter>
  </headerFooter>
  <rowBreaks count="4" manualBreakCount="4">
    <brk id="32" max="21" man="1"/>
    <brk id="87" max="21" man="1"/>
    <brk id="142" max="21" man="1"/>
    <brk id="19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88" customWidth="1"/>
    <col min="7" max="8" width="14.6640625" style="298" customWidth="1"/>
    <col min="9" max="9" width="6.6640625" style="188" customWidth="1"/>
    <col min="10" max="10" width="7.109375" style="188" customWidth="1"/>
    <col min="11" max="16384" width="9.109375" style="2"/>
  </cols>
  <sheetData>
    <row r="2" spans="1:10" s="99" customFormat="1" ht="16.5" customHeight="1" x14ac:dyDescent="0.25">
      <c r="A2" s="886" t="s">
        <v>171</v>
      </c>
      <c r="B2" s="886"/>
      <c r="C2" s="886"/>
      <c r="D2" s="886"/>
      <c r="E2" s="886"/>
      <c r="F2" s="886"/>
      <c r="G2" s="886"/>
      <c r="H2" s="886"/>
      <c r="I2" s="886"/>
      <c r="J2" s="886"/>
    </row>
    <row r="3" spans="1:10" s="99" customFormat="1" ht="18" customHeight="1" x14ac:dyDescent="0.25">
      <c r="A3" s="886" t="s">
        <v>114</v>
      </c>
      <c r="B3" s="886"/>
      <c r="C3" s="886"/>
      <c r="D3" s="886"/>
      <c r="E3" s="886"/>
      <c r="F3" s="886"/>
      <c r="G3" s="886"/>
      <c r="H3" s="886"/>
      <c r="I3" s="886"/>
      <c r="J3" s="886"/>
    </row>
    <row r="4" spans="1:10" s="99" customFormat="1" ht="30" customHeight="1" x14ac:dyDescent="0.25">
      <c r="A4" s="896" t="s">
        <v>280</v>
      </c>
      <c r="B4" s="896"/>
      <c r="C4" s="896"/>
      <c r="D4" s="896"/>
      <c r="E4" s="896"/>
      <c r="F4" s="896"/>
      <c r="G4" s="896"/>
      <c r="H4" s="896"/>
      <c r="I4" s="896"/>
      <c r="J4" s="896"/>
    </row>
    <row r="5" spans="1:10" ht="13.5" customHeight="1" thickBot="1" x14ac:dyDescent="0.3">
      <c r="A5" s="101"/>
      <c r="B5" s="101"/>
      <c r="C5" s="101"/>
      <c r="D5" s="101"/>
      <c r="E5" s="101"/>
      <c r="F5" s="263"/>
      <c r="G5" s="323"/>
      <c r="H5" s="323"/>
      <c r="I5" s="244"/>
      <c r="J5" s="244"/>
    </row>
    <row r="6" spans="1:10" s="42" customFormat="1" ht="36.75" customHeight="1" thickBot="1" x14ac:dyDescent="0.3">
      <c r="A6" s="333" t="s">
        <v>172</v>
      </c>
      <c r="B6" s="102" t="s">
        <v>109</v>
      </c>
      <c r="C6" s="103" t="s">
        <v>9</v>
      </c>
      <c r="D6" s="104" t="s">
        <v>173</v>
      </c>
      <c r="E6" s="103" t="s">
        <v>174</v>
      </c>
      <c r="F6" s="103" t="s">
        <v>175</v>
      </c>
      <c r="G6" s="321" t="s">
        <v>176</v>
      </c>
      <c r="H6" s="321" t="s">
        <v>177</v>
      </c>
      <c r="I6" s="340" t="s">
        <v>341</v>
      </c>
      <c r="J6" s="341" t="s">
        <v>343</v>
      </c>
    </row>
    <row r="7" spans="1:10" s="277" customFormat="1" ht="10.8" thickBot="1" x14ac:dyDescent="0.3">
      <c r="A7" s="274">
        <v>1</v>
      </c>
      <c r="B7" s="275">
        <v>2</v>
      </c>
      <c r="C7" s="276">
        <v>3</v>
      </c>
      <c r="D7" s="275">
        <v>4</v>
      </c>
      <c r="E7" s="275">
        <v>2</v>
      </c>
      <c r="F7" s="275">
        <v>5</v>
      </c>
      <c r="G7" s="322">
        <v>6</v>
      </c>
      <c r="H7" s="322">
        <v>7</v>
      </c>
      <c r="I7" s="334">
        <v>8</v>
      </c>
      <c r="J7" s="335">
        <v>9</v>
      </c>
    </row>
    <row r="8" spans="1:10" s="236" customFormat="1" ht="36" customHeight="1" thickBot="1" x14ac:dyDescent="0.35">
      <c r="A8" s="904" t="s">
        <v>288</v>
      </c>
      <c r="B8" s="905"/>
      <c r="C8" s="905"/>
      <c r="D8" s="905"/>
      <c r="E8" s="235">
        <f>SUM(E499)</f>
        <v>5608000</v>
      </c>
      <c r="F8" s="278">
        <f>SUM(F499)</f>
        <v>8864000</v>
      </c>
      <c r="G8" s="278">
        <f>SUM(G499)</f>
        <v>5897500</v>
      </c>
      <c r="H8" s="278">
        <f>SUM(H499)</f>
        <v>6257000</v>
      </c>
      <c r="I8" s="265">
        <f>AVERAGE(G8/F8*100)</f>
        <v>66.53316787003611</v>
      </c>
      <c r="J8" s="265">
        <f>AVERAGE(H8/G8*100)</f>
        <v>106.09580330648581</v>
      </c>
    </row>
    <row r="9" spans="1:10" s="228" customFormat="1" ht="18" thickBot="1" x14ac:dyDescent="0.35">
      <c r="A9" s="106"/>
      <c r="B9" s="106"/>
      <c r="C9" s="106"/>
      <c r="D9" s="106"/>
      <c r="E9" s="107"/>
      <c r="F9" s="279"/>
      <c r="G9" s="279"/>
      <c r="H9" s="279"/>
      <c r="I9" s="245"/>
      <c r="J9" s="245"/>
    </row>
    <row r="10" spans="1:10" s="117" customFormat="1" ht="15" customHeight="1" thickBot="1" x14ac:dyDescent="0.35">
      <c r="A10" s="860" t="s">
        <v>269</v>
      </c>
      <c r="B10" s="861"/>
      <c r="C10" s="861"/>
      <c r="D10" s="861"/>
      <c r="E10" s="216">
        <f>SUM(E12+E27)</f>
        <v>61000</v>
      </c>
      <c r="F10" s="281">
        <f>SUM(F12+F27)</f>
        <v>94000</v>
      </c>
      <c r="G10" s="281">
        <f>SUM(G12+G27)</f>
        <v>88000</v>
      </c>
      <c r="H10" s="281">
        <f>SUM(H12+H27)</f>
        <v>87000</v>
      </c>
      <c r="I10" s="246">
        <f>AVERAGE(G10/F10*100)</f>
        <v>93.61702127659575</v>
      </c>
      <c r="J10" s="246">
        <f>AVERAGE(H10/G10*100)</f>
        <v>98.86363636363636</v>
      </c>
    </row>
    <row r="11" spans="1:10" s="174" customFormat="1" ht="17.25" customHeight="1" thickBot="1" x14ac:dyDescent="0.35">
      <c r="A11" s="109"/>
      <c r="B11" s="109"/>
      <c r="C11" s="109"/>
      <c r="D11" s="109"/>
      <c r="E11" s="110"/>
      <c r="F11" s="282"/>
      <c r="G11" s="282"/>
      <c r="H11" s="282"/>
      <c r="I11" s="247"/>
      <c r="J11" s="247"/>
    </row>
    <row r="12" spans="1:10" s="112" customFormat="1" ht="15.75" customHeight="1" thickBot="1" x14ac:dyDescent="0.35">
      <c r="A12" s="862" t="s">
        <v>267</v>
      </c>
      <c r="B12" s="863"/>
      <c r="C12" s="863"/>
      <c r="D12" s="864"/>
      <c r="E12" s="111">
        <f>SUM(E16)</f>
        <v>61000</v>
      </c>
      <c r="F12" s="283">
        <f>SUM(F16)</f>
        <v>69000</v>
      </c>
      <c r="G12" s="283">
        <f>SUM(G16)</f>
        <v>66000</v>
      </c>
      <c r="H12" s="283">
        <f>SUM(H16)</f>
        <v>66000</v>
      </c>
      <c r="I12" s="248">
        <f>AVERAGE(G12/F12*100)</f>
        <v>95.652173913043484</v>
      </c>
      <c r="J12" s="248">
        <f>AVERAGE(H12/G12*100)</f>
        <v>100</v>
      </c>
    </row>
    <row r="13" spans="1:10" s="229" customFormat="1" ht="16.5" customHeight="1" x14ac:dyDescent="0.3">
      <c r="A13" s="113"/>
      <c r="B13" s="113"/>
      <c r="C13" s="113"/>
      <c r="D13" s="113"/>
      <c r="E13" s="114"/>
      <c r="F13" s="284"/>
      <c r="G13" s="284"/>
      <c r="H13" s="284"/>
      <c r="I13" s="247"/>
      <c r="J13" s="247"/>
    </row>
    <row r="14" spans="1:10" s="117" customFormat="1" ht="15.6" x14ac:dyDescent="0.3">
      <c r="A14" s="1"/>
      <c r="B14" s="1"/>
      <c r="C14" s="1"/>
      <c r="D14" s="115" t="s">
        <v>178</v>
      </c>
      <c r="E14" s="116"/>
      <c r="F14" s="285"/>
      <c r="G14" s="285"/>
      <c r="H14" s="324"/>
      <c r="I14" s="253"/>
      <c r="J14" s="253"/>
    </row>
    <row r="15" spans="1:10" s="1" customFormat="1" ht="13.8" x14ac:dyDescent="0.25">
      <c r="D15" s="243" t="s">
        <v>179</v>
      </c>
      <c r="E15" s="118"/>
      <c r="F15" s="286"/>
      <c r="G15" s="286"/>
      <c r="H15" s="325"/>
      <c r="I15" s="254"/>
      <c r="J15" s="254"/>
    </row>
    <row r="16" spans="1:10" s="1" customFormat="1" ht="13.8" x14ac:dyDescent="0.25">
      <c r="A16" s="119"/>
      <c r="B16" s="119"/>
      <c r="C16" s="119"/>
      <c r="D16" s="267" t="s">
        <v>291</v>
      </c>
      <c r="E16" s="120">
        <f>SUM(E17+E23)</f>
        <v>61000</v>
      </c>
      <c r="F16" s="287">
        <f>SUM(F17+F23)</f>
        <v>69000</v>
      </c>
      <c r="G16" s="287">
        <f>SUM(G17+G23)</f>
        <v>66000</v>
      </c>
      <c r="H16" s="329">
        <f>SUM(H17+H23)</f>
        <v>66000</v>
      </c>
      <c r="I16" s="331">
        <f>AVERAGE(G16/F16*100)</f>
        <v>95.652173913043484</v>
      </c>
      <c r="J16" s="331">
        <f>AVERAGE(H16/G16*100)</f>
        <v>100</v>
      </c>
    </row>
    <row r="17" spans="1:10" s="1" customFormat="1" x14ac:dyDescent="0.25">
      <c r="A17" s="151" t="s">
        <v>292</v>
      </c>
      <c r="B17" s="121"/>
      <c r="C17" s="122">
        <v>32</v>
      </c>
      <c r="D17" s="121" t="s">
        <v>180</v>
      </c>
      <c r="E17" s="123">
        <f>SUM(E18+E20)</f>
        <v>50000</v>
      </c>
      <c r="F17" s="288">
        <f>SUM(F18+F20)</f>
        <v>58000</v>
      </c>
      <c r="G17" s="288">
        <v>55000</v>
      </c>
      <c r="H17" s="288">
        <v>55000</v>
      </c>
      <c r="I17" s="330">
        <f>AVERAGE(G17/F17*100)</f>
        <v>94.827586206896555</v>
      </c>
      <c r="J17" s="330">
        <f>AVERAGE(H17/G17*100)</f>
        <v>100</v>
      </c>
    </row>
    <row r="18" spans="1:10" s="150" customFormat="1" ht="13.8" x14ac:dyDescent="0.25">
      <c r="A18" s="151" t="s">
        <v>292</v>
      </c>
      <c r="B18" s="149"/>
      <c r="C18" s="146">
        <v>323</v>
      </c>
      <c r="D18" s="147" t="s">
        <v>55</v>
      </c>
      <c r="E18" s="148">
        <f>SUM(E19)</f>
        <v>0</v>
      </c>
      <c r="F18" s="289">
        <f>SUM(F19)</f>
        <v>5000</v>
      </c>
      <c r="G18" s="289"/>
      <c r="H18" s="289"/>
      <c r="I18" s="330">
        <f t="shared" ref="I18:J25" si="0">AVERAGE(G18/F18*100)</f>
        <v>0</v>
      </c>
      <c r="J18" s="330"/>
    </row>
    <row r="19" spans="1:10" s="132" customFormat="1" ht="13.8" hidden="1" x14ac:dyDescent="0.25">
      <c r="A19" s="151" t="s">
        <v>292</v>
      </c>
      <c r="B19" s="149">
        <v>1</v>
      </c>
      <c r="C19" s="152">
        <v>3233</v>
      </c>
      <c r="D19" s="153" t="s">
        <v>58</v>
      </c>
      <c r="E19" s="154">
        <v>0</v>
      </c>
      <c r="F19" s="290">
        <v>5000</v>
      </c>
      <c r="G19" s="290"/>
      <c r="H19" s="290"/>
      <c r="I19" s="330">
        <f t="shared" si="0"/>
        <v>0</v>
      </c>
      <c r="J19" s="330"/>
    </row>
    <row r="20" spans="1:10" s="124" customFormat="1" ht="13.8" x14ac:dyDescent="0.25">
      <c r="A20" s="151" t="s">
        <v>292</v>
      </c>
      <c r="B20" s="121"/>
      <c r="C20" s="122">
        <v>329</v>
      </c>
      <c r="D20" s="121" t="s">
        <v>64</v>
      </c>
      <c r="E20" s="123">
        <f>SUM(E21:E22)</f>
        <v>50000</v>
      </c>
      <c r="F20" s="288">
        <f>SUM(F21:F22)</f>
        <v>53000</v>
      </c>
      <c r="G20" s="288"/>
      <c r="H20" s="288"/>
      <c r="I20" s="330">
        <f t="shared" si="0"/>
        <v>0</v>
      </c>
      <c r="J20" s="330"/>
    </row>
    <row r="21" spans="1:10" s="124" customFormat="1" ht="13.8" hidden="1" x14ac:dyDescent="0.25">
      <c r="A21" s="151" t="s">
        <v>292</v>
      </c>
      <c r="B21" s="125">
        <v>2</v>
      </c>
      <c r="C21" s="126">
        <v>3291</v>
      </c>
      <c r="D21" s="125" t="s">
        <v>65</v>
      </c>
      <c r="E21" s="127">
        <v>50000</v>
      </c>
      <c r="F21" s="291">
        <v>50000</v>
      </c>
      <c r="G21" s="291"/>
      <c r="H21" s="291"/>
      <c r="I21" s="330">
        <f t="shared" si="0"/>
        <v>0</v>
      </c>
      <c r="J21" s="330"/>
    </row>
    <row r="22" spans="1:10" s="124" customFormat="1" ht="13.8" hidden="1" x14ac:dyDescent="0.25">
      <c r="A22" s="151" t="s">
        <v>292</v>
      </c>
      <c r="B22" s="125">
        <v>3</v>
      </c>
      <c r="C22" s="126">
        <v>3293</v>
      </c>
      <c r="D22" s="125" t="s">
        <v>67</v>
      </c>
      <c r="E22" s="127">
        <v>0</v>
      </c>
      <c r="F22" s="291">
        <v>3000</v>
      </c>
      <c r="G22" s="291"/>
      <c r="H22" s="291"/>
      <c r="I22" s="330">
        <f t="shared" si="0"/>
        <v>0</v>
      </c>
      <c r="J22" s="330"/>
    </row>
    <row r="23" spans="1:10" s="1" customFormat="1" x14ac:dyDescent="0.25">
      <c r="A23" s="151" t="s">
        <v>292</v>
      </c>
      <c r="B23" s="121"/>
      <c r="C23" s="122">
        <v>38</v>
      </c>
      <c r="D23" s="121" t="s">
        <v>84</v>
      </c>
      <c r="E23" s="123">
        <f>SUM(E24)</f>
        <v>11000</v>
      </c>
      <c r="F23" s="288">
        <f>SUM(F24)</f>
        <v>11000</v>
      </c>
      <c r="G23" s="288">
        <v>11000</v>
      </c>
      <c r="H23" s="288">
        <v>11000</v>
      </c>
      <c r="I23" s="330">
        <f t="shared" si="0"/>
        <v>100</v>
      </c>
      <c r="J23" s="330">
        <f t="shared" si="0"/>
        <v>100</v>
      </c>
    </row>
    <row r="24" spans="1:10" s="124" customFormat="1" ht="13.8" x14ac:dyDescent="0.25">
      <c r="A24" s="151" t="s">
        <v>292</v>
      </c>
      <c r="B24" s="121"/>
      <c r="C24" s="122">
        <v>381</v>
      </c>
      <c r="D24" s="121" t="s">
        <v>36</v>
      </c>
      <c r="E24" s="123">
        <f>SUM(E25)</f>
        <v>11000</v>
      </c>
      <c r="F24" s="288">
        <f>SUM(F25)</f>
        <v>11000</v>
      </c>
      <c r="G24" s="288"/>
      <c r="H24" s="288"/>
      <c r="I24" s="330">
        <f t="shared" si="0"/>
        <v>0</v>
      </c>
      <c r="J24" s="330"/>
    </row>
    <row r="25" spans="1:10" s="124" customFormat="1" ht="13.8" hidden="1" x14ac:dyDescent="0.25">
      <c r="A25" s="151" t="s">
        <v>292</v>
      </c>
      <c r="B25" s="125">
        <v>4</v>
      </c>
      <c r="C25" s="126">
        <v>381142</v>
      </c>
      <c r="D25" s="125" t="s">
        <v>82</v>
      </c>
      <c r="E25" s="127">
        <v>11000</v>
      </c>
      <c r="F25" s="291">
        <v>11000</v>
      </c>
      <c r="G25" s="291"/>
      <c r="H25" s="291"/>
      <c r="I25" s="330">
        <f t="shared" si="0"/>
        <v>0</v>
      </c>
      <c r="J25" s="330"/>
    </row>
    <row r="26" spans="1:10" s="124" customFormat="1" ht="14.4" thickBot="1" x14ac:dyDescent="0.3">
      <c r="A26" s="129"/>
      <c r="B26" s="129"/>
      <c r="C26" s="130"/>
      <c r="D26" s="129"/>
      <c r="E26" s="131"/>
      <c r="F26" s="292"/>
      <c r="G26" s="293"/>
      <c r="H26" s="293"/>
      <c r="I26" s="252"/>
      <c r="J26" s="252"/>
    </row>
    <row r="27" spans="1:10" s="112" customFormat="1" ht="15.75" customHeight="1" thickBot="1" x14ac:dyDescent="0.35">
      <c r="A27" s="862" t="s">
        <v>268</v>
      </c>
      <c r="B27" s="863"/>
      <c r="C27" s="863"/>
      <c r="D27" s="864"/>
      <c r="E27" s="111">
        <f>SUM(E31)</f>
        <v>0</v>
      </c>
      <c r="F27" s="283">
        <f>SUM(F31)</f>
        <v>25000</v>
      </c>
      <c r="G27" s="283">
        <f>SUM(G31)</f>
        <v>22000</v>
      </c>
      <c r="H27" s="283">
        <f>SUM(H31)</f>
        <v>21000</v>
      </c>
      <c r="I27" s="248">
        <f>AVERAGE(G27/F27*100)</f>
        <v>88</v>
      </c>
      <c r="J27" s="248">
        <f>AVERAGE(H27/G27*100)</f>
        <v>95.454545454545453</v>
      </c>
    </row>
    <row r="28" spans="1:10" s="229" customFormat="1" ht="16.5" customHeight="1" x14ac:dyDescent="0.3">
      <c r="A28" s="113"/>
      <c r="B28" s="113"/>
      <c r="C28" s="113"/>
      <c r="D28" s="113"/>
      <c r="E28" s="114"/>
      <c r="F28" s="284"/>
      <c r="G28" s="284"/>
      <c r="H28" s="284"/>
      <c r="I28" s="247"/>
      <c r="J28" s="247"/>
    </row>
    <row r="29" spans="1:10" s="117" customFormat="1" ht="15.6" x14ac:dyDescent="0.3">
      <c r="A29" s="1"/>
      <c r="B29" s="1"/>
      <c r="C29" s="1"/>
      <c r="D29" s="115" t="s">
        <v>178</v>
      </c>
      <c r="E29" s="116"/>
      <c r="F29" s="285"/>
      <c r="G29" s="285"/>
      <c r="H29" s="285"/>
      <c r="I29" s="249"/>
      <c r="J29" s="249"/>
    </row>
    <row r="30" spans="1:10" s="1" customFormat="1" ht="13.8" x14ac:dyDescent="0.25">
      <c r="D30" s="243" t="s">
        <v>179</v>
      </c>
      <c r="E30" s="118"/>
      <c r="F30" s="286"/>
      <c r="G30" s="286"/>
      <c r="H30" s="286"/>
      <c r="I30" s="250"/>
      <c r="J30" s="250"/>
    </row>
    <row r="31" spans="1:10" s="1" customFormat="1" ht="13.8" x14ac:dyDescent="0.25">
      <c r="A31" s="119"/>
      <c r="B31" s="119"/>
      <c r="C31" s="119"/>
      <c r="D31" s="267" t="s">
        <v>294</v>
      </c>
      <c r="E31" s="120">
        <f>SUM(E32+E38)</f>
        <v>0</v>
      </c>
      <c r="F31" s="287">
        <f>SUM(F32+F38)</f>
        <v>25000</v>
      </c>
      <c r="G31" s="287">
        <f>SUM(G32+G38)</f>
        <v>22000</v>
      </c>
      <c r="H31" s="287">
        <f>SUM(H32+H38)</f>
        <v>21000</v>
      </c>
      <c r="I31" s="331">
        <f>AVERAGE(G31/F31*100)</f>
        <v>88</v>
      </c>
      <c r="J31" s="331">
        <f>AVERAGE(H31/G31*100)</f>
        <v>95.454545454545453</v>
      </c>
    </row>
    <row r="32" spans="1:10" s="1" customFormat="1" x14ac:dyDescent="0.25">
      <c r="A32" s="151" t="s">
        <v>293</v>
      </c>
      <c r="B32" s="121"/>
      <c r="C32" s="122">
        <v>32</v>
      </c>
      <c r="D32" s="121" t="s">
        <v>180</v>
      </c>
      <c r="E32" s="123">
        <f>SUM(E33+E35)</f>
        <v>0</v>
      </c>
      <c r="F32" s="288">
        <f>SUM(F33+F35)</f>
        <v>22000</v>
      </c>
      <c r="G32" s="288">
        <v>20000</v>
      </c>
      <c r="H32" s="288">
        <v>20000</v>
      </c>
      <c r="I32" s="330">
        <f t="shared" ref="I32:J40" si="1">AVERAGE(G32/F32*100)</f>
        <v>90.909090909090907</v>
      </c>
      <c r="J32" s="330">
        <f t="shared" si="1"/>
        <v>100</v>
      </c>
    </row>
    <row r="33" spans="1:10" s="150" customFormat="1" ht="13.8" x14ac:dyDescent="0.25">
      <c r="A33" s="151" t="s">
        <v>293</v>
      </c>
      <c r="B33" s="149"/>
      <c r="C33" s="146">
        <v>323</v>
      </c>
      <c r="D33" s="147" t="s">
        <v>55</v>
      </c>
      <c r="E33" s="148">
        <f>SUM(E34)</f>
        <v>0</v>
      </c>
      <c r="F33" s="289">
        <f>SUM(F34)</f>
        <v>10000</v>
      </c>
      <c r="G33" s="289"/>
      <c r="H33" s="289"/>
      <c r="I33" s="330">
        <f t="shared" si="1"/>
        <v>0</v>
      </c>
      <c r="J33" s="330"/>
    </row>
    <row r="34" spans="1:10" s="132" customFormat="1" ht="13.8" hidden="1" x14ac:dyDescent="0.25">
      <c r="A34" s="151" t="s">
        <v>293</v>
      </c>
      <c r="B34" s="149">
        <v>5</v>
      </c>
      <c r="C34" s="152">
        <v>3233</v>
      </c>
      <c r="D34" s="153" t="s">
        <v>58</v>
      </c>
      <c r="E34" s="154">
        <v>0</v>
      </c>
      <c r="F34" s="290">
        <v>10000</v>
      </c>
      <c r="G34" s="290"/>
      <c r="H34" s="290"/>
      <c r="I34" s="330">
        <f t="shared" si="1"/>
        <v>0</v>
      </c>
      <c r="J34" s="330"/>
    </row>
    <row r="35" spans="1:10" s="124" customFormat="1" ht="13.8" x14ac:dyDescent="0.25">
      <c r="A35" s="151" t="s">
        <v>293</v>
      </c>
      <c r="B35" s="121"/>
      <c r="C35" s="122">
        <v>329</v>
      </c>
      <c r="D35" s="121" t="s">
        <v>64</v>
      </c>
      <c r="E35" s="123">
        <f>SUM(E36:E37)</f>
        <v>0</v>
      </c>
      <c r="F35" s="288">
        <f>SUM(F36:F37)</f>
        <v>12000</v>
      </c>
      <c r="G35" s="288"/>
      <c r="H35" s="288"/>
      <c r="I35" s="330">
        <f t="shared" si="1"/>
        <v>0</v>
      </c>
      <c r="J35" s="330"/>
    </row>
    <row r="36" spans="1:10" s="124" customFormat="1" ht="13.8" hidden="1" x14ac:dyDescent="0.25">
      <c r="A36" s="151" t="s">
        <v>293</v>
      </c>
      <c r="B36" s="125">
        <v>6</v>
      </c>
      <c r="C36" s="126">
        <v>3293</v>
      </c>
      <c r="D36" s="125" t="s">
        <v>67</v>
      </c>
      <c r="E36" s="127">
        <v>0</v>
      </c>
      <c r="F36" s="291">
        <v>2000</v>
      </c>
      <c r="G36" s="291"/>
      <c r="H36" s="291"/>
      <c r="I36" s="330">
        <f t="shared" si="1"/>
        <v>0</v>
      </c>
      <c r="J36" s="330"/>
    </row>
    <row r="37" spans="1:10" s="124" customFormat="1" ht="13.8" hidden="1" x14ac:dyDescent="0.25">
      <c r="A37" s="151" t="s">
        <v>293</v>
      </c>
      <c r="B37" s="125">
        <v>7</v>
      </c>
      <c r="C37" s="126">
        <v>3299</v>
      </c>
      <c r="D37" s="125" t="s">
        <v>64</v>
      </c>
      <c r="E37" s="127">
        <v>0</v>
      </c>
      <c r="F37" s="291">
        <v>10000</v>
      </c>
      <c r="G37" s="291"/>
      <c r="H37" s="291"/>
      <c r="I37" s="330">
        <f t="shared" si="1"/>
        <v>0</v>
      </c>
      <c r="J37" s="330"/>
    </row>
    <row r="38" spans="1:10" s="1" customFormat="1" x14ac:dyDescent="0.25">
      <c r="A38" s="151" t="s">
        <v>293</v>
      </c>
      <c r="B38" s="121"/>
      <c r="C38" s="122">
        <v>38</v>
      </c>
      <c r="D38" s="121" t="s">
        <v>84</v>
      </c>
      <c r="E38" s="123">
        <f>SUM(E39)</f>
        <v>0</v>
      </c>
      <c r="F38" s="288">
        <f>SUM(F39)</f>
        <v>3000</v>
      </c>
      <c r="G38" s="288">
        <v>2000</v>
      </c>
      <c r="H38" s="288">
        <v>1000</v>
      </c>
      <c r="I38" s="330">
        <f t="shared" si="1"/>
        <v>66.666666666666657</v>
      </c>
      <c r="J38" s="330">
        <f t="shared" si="1"/>
        <v>50</v>
      </c>
    </row>
    <row r="39" spans="1:10" s="124" customFormat="1" ht="13.8" x14ac:dyDescent="0.25">
      <c r="A39" s="151" t="s">
        <v>293</v>
      </c>
      <c r="B39" s="121"/>
      <c r="C39" s="122">
        <v>381</v>
      </c>
      <c r="D39" s="121" t="s">
        <v>36</v>
      </c>
      <c r="E39" s="123">
        <f>SUM(E40)</f>
        <v>0</v>
      </c>
      <c r="F39" s="288">
        <f>SUM(F40)</f>
        <v>3000</v>
      </c>
      <c r="G39" s="288"/>
      <c r="H39" s="288"/>
      <c r="I39" s="330">
        <f t="shared" si="1"/>
        <v>0</v>
      </c>
      <c r="J39" s="330"/>
    </row>
    <row r="40" spans="1:10" s="124" customFormat="1" ht="13.8" hidden="1" x14ac:dyDescent="0.25">
      <c r="A40" s="151" t="s">
        <v>293</v>
      </c>
      <c r="B40" s="125">
        <v>8</v>
      </c>
      <c r="C40" s="126">
        <v>3811</v>
      </c>
      <c r="D40" s="125" t="s">
        <v>36</v>
      </c>
      <c r="E40" s="127">
        <v>0</v>
      </c>
      <c r="F40" s="291">
        <v>3000</v>
      </c>
      <c r="G40" s="291"/>
      <c r="H40" s="291"/>
      <c r="I40" s="330">
        <f t="shared" si="1"/>
        <v>0</v>
      </c>
      <c r="J40" s="330"/>
    </row>
    <row r="41" spans="1:10" s="124" customFormat="1" ht="14.4" thickBot="1" x14ac:dyDescent="0.3">
      <c r="A41" s="129"/>
      <c r="B41" s="129"/>
      <c r="C41" s="130"/>
      <c r="D41" s="129"/>
      <c r="E41" s="131"/>
      <c r="F41" s="293"/>
      <c r="G41" s="293"/>
      <c r="H41" s="293"/>
      <c r="I41" s="252"/>
      <c r="J41" s="252"/>
    </row>
    <row r="42" spans="1:10" s="132" customFormat="1" ht="17.399999999999999" thickBot="1" x14ac:dyDescent="0.35">
      <c r="A42" s="865" t="s">
        <v>270</v>
      </c>
      <c r="B42" s="866"/>
      <c r="C42" s="866"/>
      <c r="D42" s="867"/>
      <c r="E42" s="108">
        <f>SUM(E44)</f>
        <v>2116000</v>
      </c>
      <c r="F42" s="294">
        <f>SUM(F44)</f>
        <v>1273000</v>
      </c>
      <c r="G42" s="294">
        <f>SUM(G44)</f>
        <v>1260000</v>
      </c>
      <c r="H42" s="294">
        <f>SUM(H44)</f>
        <v>1230000</v>
      </c>
      <c r="I42" s="246">
        <f>AVERAGE(G42/F42*100)</f>
        <v>98.978790259230166</v>
      </c>
      <c r="J42" s="246">
        <f>AVERAGE(H42/G42*100)</f>
        <v>97.61904761904762</v>
      </c>
    </row>
    <row r="43" spans="1:10" s="132" customFormat="1" ht="16.2" thickBot="1" x14ac:dyDescent="0.35">
      <c r="A43" s="133"/>
      <c r="B43" s="117"/>
      <c r="C43" s="117"/>
      <c r="D43" s="117"/>
      <c r="E43" s="114"/>
      <c r="F43" s="284"/>
      <c r="G43" s="284"/>
      <c r="H43" s="284"/>
      <c r="I43" s="247"/>
      <c r="J43" s="247"/>
    </row>
    <row r="44" spans="1:10" s="132" customFormat="1" ht="16.2" thickBot="1" x14ac:dyDescent="0.35">
      <c r="A44" s="868" t="s">
        <v>271</v>
      </c>
      <c r="B44" s="869"/>
      <c r="C44" s="869"/>
      <c r="D44" s="870"/>
      <c r="E44" s="111">
        <f>SUM(E48+E66+E101+E111+E118+E125)</f>
        <v>2116000</v>
      </c>
      <c r="F44" s="283">
        <f>SUM(F48+F66+F101+F111+F118+F125)</f>
        <v>1273000</v>
      </c>
      <c r="G44" s="283">
        <f>SUM(G48+G66+G101+G111+G118+G125)</f>
        <v>1260000</v>
      </c>
      <c r="H44" s="283">
        <f>SUM(H48+H66+H101+H111+H118+H125)</f>
        <v>1230000</v>
      </c>
      <c r="I44" s="248">
        <f>AVERAGE(G44/F44*100)</f>
        <v>98.978790259230166</v>
      </c>
      <c r="J44" s="248">
        <f>AVERAGE(H44/G44*100)</f>
        <v>97.61904761904762</v>
      </c>
    </row>
    <row r="45" spans="1:10" s="132" customFormat="1" ht="15.6" x14ac:dyDescent="0.3">
      <c r="A45" s="134"/>
      <c r="B45" s="135"/>
      <c r="C45" s="135"/>
      <c r="D45" s="134"/>
      <c r="E45" s="114"/>
      <c r="F45" s="284"/>
      <c r="G45" s="284"/>
      <c r="H45" s="284"/>
      <c r="I45" s="247"/>
      <c r="J45" s="247"/>
    </row>
    <row r="46" spans="1:10" s="132" customFormat="1" ht="13.8" x14ac:dyDescent="0.25">
      <c r="A46" s="136"/>
      <c r="B46" s="136"/>
      <c r="C46" s="136"/>
      <c r="D46" s="137" t="s">
        <v>181</v>
      </c>
      <c r="E46" s="138"/>
      <c r="F46" s="295"/>
      <c r="G46" s="324"/>
      <c r="H46" s="327"/>
      <c r="I46" s="253"/>
      <c r="J46" s="253"/>
    </row>
    <row r="47" spans="1:10" s="132" customFormat="1" ht="13.8" x14ac:dyDescent="0.25">
      <c r="A47" s="136"/>
      <c r="B47" s="136"/>
      <c r="C47" s="136"/>
      <c r="D47" s="240" t="s">
        <v>182</v>
      </c>
      <c r="E47" s="140"/>
      <c r="F47" s="296"/>
      <c r="G47" s="325"/>
      <c r="H47" s="328"/>
      <c r="I47" s="254"/>
      <c r="J47" s="254"/>
    </row>
    <row r="48" spans="1:10" s="132" customFormat="1" ht="13.8" x14ac:dyDescent="0.25">
      <c r="A48" s="142"/>
      <c r="B48" s="142"/>
      <c r="C48" s="142"/>
      <c r="D48" s="266" t="s">
        <v>272</v>
      </c>
      <c r="E48" s="143">
        <f>SUM(E49+E57)</f>
        <v>694000</v>
      </c>
      <c r="F48" s="297">
        <f>SUM(F49+F57)</f>
        <v>614000</v>
      </c>
      <c r="G48" s="297">
        <f>SUM(G49+G57)</f>
        <v>620000</v>
      </c>
      <c r="H48" s="297">
        <f>SUM(H49+H57)</f>
        <v>625000</v>
      </c>
      <c r="I48" s="331">
        <f>AVERAGE(G48/F48*100)</f>
        <v>100.9771986970684</v>
      </c>
      <c r="J48" s="331">
        <f>AVERAGE(H48/G48*100)</f>
        <v>100.80645161290323</v>
      </c>
    </row>
    <row r="49" spans="1:10" s="132" customFormat="1" ht="13.8" x14ac:dyDescent="0.25">
      <c r="A49" s="151" t="s">
        <v>292</v>
      </c>
      <c r="B49" s="145"/>
      <c r="C49" s="146">
        <v>31</v>
      </c>
      <c r="D49" s="147" t="s">
        <v>40</v>
      </c>
      <c r="E49" s="148">
        <f>SUM(E50+E52+E54)</f>
        <v>613000</v>
      </c>
      <c r="F49" s="289">
        <f>SUM(F50+F52+F54)</f>
        <v>533000</v>
      </c>
      <c r="G49" s="289">
        <v>540000</v>
      </c>
      <c r="H49" s="289">
        <v>550000</v>
      </c>
      <c r="I49" s="330">
        <f t="shared" ref="I49:J62" si="2">AVERAGE(G49/F49*100)</f>
        <v>101.31332082551594</v>
      </c>
      <c r="J49" s="330">
        <f t="shared" si="2"/>
        <v>101.85185185185186</v>
      </c>
    </row>
    <row r="50" spans="1:10" s="150" customFormat="1" ht="13.8" x14ac:dyDescent="0.25">
      <c r="A50" s="151" t="s">
        <v>292</v>
      </c>
      <c r="B50" s="149"/>
      <c r="C50" s="146">
        <v>311</v>
      </c>
      <c r="D50" s="147" t="s">
        <v>183</v>
      </c>
      <c r="E50" s="148">
        <f>SUM(E51)</f>
        <v>500000</v>
      </c>
      <c r="F50" s="289">
        <f>SUM(F51)</f>
        <v>420000</v>
      </c>
      <c r="G50" s="289"/>
      <c r="H50" s="289"/>
      <c r="I50" s="330">
        <f t="shared" si="2"/>
        <v>0</v>
      </c>
      <c r="J50" s="330"/>
    </row>
    <row r="51" spans="1:10" s="132" customFormat="1" ht="13.8" hidden="1" x14ac:dyDescent="0.25">
      <c r="A51" s="151" t="s">
        <v>292</v>
      </c>
      <c r="B51" s="149">
        <v>9</v>
      </c>
      <c r="C51" s="152">
        <v>3111</v>
      </c>
      <c r="D51" s="153" t="s">
        <v>184</v>
      </c>
      <c r="E51" s="154">
        <v>500000</v>
      </c>
      <c r="F51" s="290">
        <v>420000</v>
      </c>
      <c r="G51" s="290"/>
      <c r="H51" s="290"/>
      <c r="I51" s="330">
        <f t="shared" si="2"/>
        <v>0</v>
      </c>
      <c r="J51" s="330"/>
    </row>
    <row r="52" spans="1:10" s="150" customFormat="1" ht="13.8" x14ac:dyDescent="0.25">
      <c r="A52" s="151" t="s">
        <v>292</v>
      </c>
      <c r="B52" s="145"/>
      <c r="C52" s="146">
        <v>312</v>
      </c>
      <c r="D52" s="147" t="s">
        <v>42</v>
      </c>
      <c r="E52" s="148">
        <f>SUM(E53)</f>
        <v>25000</v>
      </c>
      <c r="F52" s="289">
        <f>SUM(F53)</f>
        <v>25000</v>
      </c>
      <c r="G52" s="289"/>
      <c r="H52" s="289"/>
      <c r="I52" s="330">
        <f t="shared" si="2"/>
        <v>0</v>
      </c>
      <c r="J52" s="330"/>
    </row>
    <row r="53" spans="1:10" s="132" customFormat="1" ht="13.8" hidden="1" x14ac:dyDescent="0.25">
      <c r="A53" s="151" t="s">
        <v>292</v>
      </c>
      <c r="B53" s="149">
        <v>10</v>
      </c>
      <c r="C53" s="152">
        <v>3121</v>
      </c>
      <c r="D53" s="153" t="s">
        <v>42</v>
      </c>
      <c r="E53" s="154">
        <v>25000</v>
      </c>
      <c r="F53" s="290">
        <v>25000</v>
      </c>
      <c r="G53" s="290"/>
      <c r="H53" s="290"/>
      <c r="I53" s="330">
        <f t="shared" si="2"/>
        <v>0</v>
      </c>
      <c r="J53" s="330"/>
    </row>
    <row r="54" spans="1:10" s="132" customFormat="1" ht="13.8" x14ac:dyDescent="0.25">
      <c r="A54" s="151" t="s">
        <v>292</v>
      </c>
      <c r="B54" s="145"/>
      <c r="C54" s="146">
        <v>313</v>
      </c>
      <c r="D54" s="147" t="s">
        <v>43</v>
      </c>
      <c r="E54" s="148">
        <f>SUM(E55:E56)</f>
        <v>88000</v>
      </c>
      <c r="F54" s="289">
        <f>SUM(F55:F56)</f>
        <v>88000</v>
      </c>
      <c r="G54" s="289"/>
      <c r="H54" s="289"/>
      <c r="I54" s="330">
        <f t="shared" si="2"/>
        <v>0</v>
      </c>
      <c r="J54" s="330"/>
    </row>
    <row r="55" spans="1:10" s="132" customFormat="1" ht="13.8" hidden="1" x14ac:dyDescent="0.25">
      <c r="A55" s="151" t="s">
        <v>292</v>
      </c>
      <c r="B55" s="149">
        <v>11</v>
      </c>
      <c r="C55" s="152">
        <v>3132</v>
      </c>
      <c r="D55" s="153" t="s">
        <v>185</v>
      </c>
      <c r="E55" s="154">
        <v>75000</v>
      </c>
      <c r="F55" s="290">
        <v>75000</v>
      </c>
      <c r="G55" s="290"/>
      <c r="H55" s="290"/>
      <c r="I55" s="330">
        <f t="shared" si="2"/>
        <v>0</v>
      </c>
      <c r="J55" s="330"/>
    </row>
    <row r="56" spans="1:10" s="132" customFormat="1" ht="13.8" hidden="1" x14ac:dyDescent="0.25">
      <c r="A56" s="151" t="s">
        <v>292</v>
      </c>
      <c r="B56" s="149">
        <v>12</v>
      </c>
      <c r="C56" s="152">
        <v>3133</v>
      </c>
      <c r="D56" s="153" t="s">
        <v>186</v>
      </c>
      <c r="E56" s="154">
        <v>13000</v>
      </c>
      <c r="F56" s="290">
        <v>13000</v>
      </c>
      <c r="G56" s="290"/>
      <c r="H56" s="290"/>
      <c r="I56" s="330">
        <f t="shared" si="2"/>
        <v>0</v>
      </c>
      <c r="J56" s="330"/>
    </row>
    <row r="57" spans="1:10" s="132" customFormat="1" ht="13.8" x14ac:dyDescent="0.25">
      <c r="A57" s="151" t="s">
        <v>292</v>
      </c>
      <c r="B57" s="145"/>
      <c r="C57" s="146">
        <v>32</v>
      </c>
      <c r="D57" s="147" t="s">
        <v>46</v>
      </c>
      <c r="E57" s="148">
        <f>SUM(E58)</f>
        <v>81000</v>
      </c>
      <c r="F57" s="289">
        <f>SUM(F58)</f>
        <v>81000</v>
      </c>
      <c r="G57" s="289">
        <v>80000</v>
      </c>
      <c r="H57" s="289">
        <v>75000</v>
      </c>
      <c r="I57" s="330">
        <f t="shared" si="2"/>
        <v>98.76543209876543</v>
      </c>
      <c r="J57" s="330">
        <f t="shared" si="2"/>
        <v>93.75</v>
      </c>
    </row>
    <row r="58" spans="1:10" s="132" customFormat="1" ht="13.8" x14ac:dyDescent="0.25">
      <c r="A58" s="151" t="s">
        <v>292</v>
      </c>
      <c r="B58" s="145"/>
      <c r="C58" s="146">
        <v>321</v>
      </c>
      <c r="D58" s="147" t="s">
        <v>47</v>
      </c>
      <c r="E58" s="148">
        <f>SUM(E59:E62)</f>
        <v>81000</v>
      </c>
      <c r="F58" s="289">
        <f>SUM(F59:F62)</f>
        <v>81000</v>
      </c>
      <c r="G58" s="289"/>
      <c r="H58" s="289"/>
      <c r="I58" s="330">
        <f t="shared" si="2"/>
        <v>0</v>
      </c>
      <c r="J58" s="330"/>
    </row>
    <row r="59" spans="1:10" s="155" customFormat="1" ht="13.8" hidden="1" x14ac:dyDescent="0.25">
      <c r="A59" s="151" t="s">
        <v>292</v>
      </c>
      <c r="B59" s="149">
        <v>13</v>
      </c>
      <c r="C59" s="152">
        <v>3211</v>
      </c>
      <c r="D59" s="153" t="s">
        <v>48</v>
      </c>
      <c r="E59" s="154">
        <v>30000</v>
      </c>
      <c r="F59" s="290">
        <v>30000</v>
      </c>
      <c r="G59" s="290"/>
      <c r="H59" s="290"/>
      <c r="I59" s="330">
        <f t="shared" si="2"/>
        <v>0</v>
      </c>
      <c r="J59" s="330"/>
    </row>
    <row r="60" spans="1:10" s="150" customFormat="1" ht="13.8" hidden="1" x14ac:dyDescent="0.25">
      <c r="A60" s="151" t="s">
        <v>292</v>
      </c>
      <c r="B60" s="149">
        <v>14</v>
      </c>
      <c r="C60" s="152">
        <v>3212</v>
      </c>
      <c r="D60" s="153" t="s">
        <v>49</v>
      </c>
      <c r="E60" s="154">
        <v>26000</v>
      </c>
      <c r="F60" s="290">
        <v>26000</v>
      </c>
      <c r="G60" s="290"/>
      <c r="H60" s="290"/>
      <c r="I60" s="330">
        <f t="shared" si="2"/>
        <v>0</v>
      </c>
      <c r="J60" s="330"/>
    </row>
    <row r="61" spans="1:10" s="132" customFormat="1" ht="13.8" hidden="1" x14ac:dyDescent="0.25">
      <c r="A61" s="151" t="s">
        <v>292</v>
      </c>
      <c r="B61" s="149">
        <v>15</v>
      </c>
      <c r="C61" s="152">
        <v>3213</v>
      </c>
      <c r="D61" s="153" t="s">
        <v>50</v>
      </c>
      <c r="E61" s="154">
        <v>10000</v>
      </c>
      <c r="F61" s="290">
        <v>10000</v>
      </c>
      <c r="G61" s="290"/>
      <c r="H61" s="290"/>
      <c r="I61" s="330">
        <f t="shared" si="2"/>
        <v>0</v>
      </c>
      <c r="J61" s="330"/>
    </row>
    <row r="62" spans="1:10" s="132" customFormat="1" ht="13.8" hidden="1" x14ac:dyDescent="0.25">
      <c r="A62" s="151" t="s">
        <v>292</v>
      </c>
      <c r="B62" s="149">
        <v>16</v>
      </c>
      <c r="C62" s="152">
        <v>3214</v>
      </c>
      <c r="D62" s="153" t="s">
        <v>187</v>
      </c>
      <c r="E62" s="154">
        <v>15000</v>
      </c>
      <c r="F62" s="290">
        <v>15000</v>
      </c>
      <c r="G62" s="290"/>
      <c r="H62" s="290"/>
      <c r="I62" s="330">
        <f t="shared" si="2"/>
        <v>0</v>
      </c>
      <c r="J62" s="330"/>
    </row>
    <row r="63" spans="1:10" s="132" customFormat="1" ht="13.8" x14ac:dyDescent="0.25">
      <c r="A63" s="156"/>
      <c r="B63" s="2"/>
      <c r="C63" s="157"/>
      <c r="D63" s="158"/>
      <c r="E63" s="159"/>
      <c r="F63" s="298"/>
      <c r="G63" s="298"/>
      <c r="H63" s="298"/>
      <c r="I63" s="247"/>
      <c r="J63" s="247"/>
    </row>
    <row r="64" spans="1:10" s="132" customFormat="1" ht="13.8" x14ac:dyDescent="0.25">
      <c r="A64" s="160"/>
      <c r="B64" s="160"/>
      <c r="C64" s="160"/>
      <c r="D64" s="161" t="s">
        <v>178</v>
      </c>
      <c r="E64" s="139"/>
      <c r="F64" s="295"/>
      <c r="G64" s="295"/>
      <c r="H64" s="324"/>
      <c r="I64" s="253"/>
      <c r="J64" s="253"/>
    </row>
    <row r="65" spans="1:10" s="1" customFormat="1" ht="13.8" x14ac:dyDescent="0.25">
      <c r="A65" s="160"/>
      <c r="B65" s="160"/>
      <c r="C65" s="160"/>
      <c r="D65" s="242" t="s">
        <v>188</v>
      </c>
      <c r="E65" s="141"/>
      <c r="F65" s="296"/>
      <c r="G65" s="296"/>
      <c r="H65" s="325"/>
      <c r="I65" s="254"/>
      <c r="J65" s="254"/>
    </row>
    <row r="66" spans="1:10" s="1" customFormat="1" ht="13.8" x14ac:dyDescent="0.25">
      <c r="A66" s="162"/>
      <c r="B66" s="162"/>
      <c r="C66" s="162"/>
      <c r="D66" s="266" t="s">
        <v>290</v>
      </c>
      <c r="E66" s="144">
        <f>SUM(E67+E91)</f>
        <v>1335000</v>
      </c>
      <c r="F66" s="299">
        <f>SUM(F67+F91)</f>
        <v>554000</v>
      </c>
      <c r="G66" s="299">
        <f>SUM(G67+G91)</f>
        <v>545000</v>
      </c>
      <c r="H66" s="299">
        <f>SUM(H67+H91)</f>
        <v>515000</v>
      </c>
      <c r="I66" s="331">
        <f>AVERAGE(G66/F66*100)</f>
        <v>98.375451263537911</v>
      </c>
      <c r="J66" s="331">
        <f>AVERAGE(H66/G66*100)</f>
        <v>94.495412844036693</v>
      </c>
    </row>
    <row r="67" spans="1:10" s="1" customFormat="1" x14ac:dyDescent="0.25">
      <c r="A67" s="151" t="s">
        <v>306</v>
      </c>
      <c r="B67" s="145"/>
      <c r="C67" s="146">
        <v>32</v>
      </c>
      <c r="D67" s="147" t="s">
        <v>46</v>
      </c>
      <c r="E67" s="148">
        <f>SUM(E68+E73+E82+E84)</f>
        <v>1314000</v>
      </c>
      <c r="F67" s="289">
        <f>SUM(F68+F73+F82+F84)</f>
        <v>541000</v>
      </c>
      <c r="G67" s="289">
        <v>530000</v>
      </c>
      <c r="H67" s="289">
        <v>500000</v>
      </c>
      <c r="I67" s="330">
        <f>AVERAGE(G67/F67*100)</f>
        <v>97.966728280961178</v>
      </c>
      <c r="J67" s="330">
        <f>AVERAGE(H67/G67*100)</f>
        <v>94.339622641509436</v>
      </c>
    </row>
    <row r="68" spans="1:10" s="150" customFormat="1" ht="13.8" x14ac:dyDescent="0.25">
      <c r="A68" s="151" t="s">
        <v>306</v>
      </c>
      <c r="B68" s="145"/>
      <c r="C68" s="146">
        <v>322</v>
      </c>
      <c r="D68" s="147" t="s">
        <v>51</v>
      </c>
      <c r="E68" s="148">
        <f>SUM(E69:E72)</f>
        <v>293000</v>
      </c>
      <c r="F68" s="289">
        <f>SUM(F69:F72)</f>
        <v>225000</v>
      </c>
      <c r="G68" s="289"/>
      <c r="H68" s="289"/>
      <c r="I68" s="330">
        <f t="shared" ref="I68:I91" si="3">AVERAGE(G68/F68*100)</f>
        <v>0</v>
      </c>
      <c r="J68" s="330"/>
    </row>
    <row r="69" spans="1:10" s="150" customFormat="1" ht="13.8" hidden="1" x14ac:dyDescent="0.25">
      <c r="A69" s="151" t="s">
        <v>306</v>
      </c>
      <c r="B69" s="149">
        <v>17</v>
      </c>
      <c r="C69" s="152">
        <v>3221</v>
      </c>
      <c r="D69" s="153" t="s">
        <v>52</v>
      </c>
      <c r="E69" s="154">
        <v>15000</v>
      </c>
      <c r="F69" s="290">
        <v>15000</v>
      </c>
      <c r="G69" s="290"/>
      <c r="H69" s="290"/>
      <c r="I69" s="330">
        <f t="shared" si="3"/>
        <v>0</v>
      </c>
      <c r="J69" s="330"/>
    </row>
    <row r="70" spans="1:10" s="132" customFormat="1" ht="13.8" hidden="1" x14ac:dyDescent="0.25">
      <c r="A70" s="151" t="s">
        <v>306</v>
      </c>
      <c r="B70" s="149">
        <v>18</v>
      </c>
      <c r="C70" s="152">
        <v>3223</v>
      </c>
      <c r="D70" s="153" t="s">
        <v>53</v>
      </c>
      <c r="E70" s="154">
        <v>250000</v>
      </c>
      <c r="F70" s="290">
        <v>200000</v>
      </c>
      <c r="G70" s="290"/>
      <c r="H70" s="290"/>
      <c r="I70" s="330">
        <f t="shared" si="3"/>
        <v>0</v>
      </c>
      <c r="J70" s="330"/>
    </row>
    <row r="71" spans="1:10" s="132" customFormat="1" ht="13.8" hidden="1" x14ac:dyDescent="0.25">
      <c r="A71" s="151" t="s">
        <v>306</v>
      </c>
      <c r="B71" s="149">
        <v>19</v>
      </c>
      <c r="C71" s="152">
        <v>3224</v>
      </c>
      <c r="D71" s="153" t="s">
        <v>189</v>
      </c>
      <c r="E71" s="154">
        <v>20000</v>
      </c>
      <c r="F71" s="290">
        <v>5000</v>
      </c>
      <c r="G71" s="290"/>
      <c r="H71" s="290"/>
      <c r="I71" s="330">
        <f t="shared" si="3"/>
        <v>0</v>
      </c>
      <c r="J71" s="330"/>
    </row>
    <row r="72" spans="1:10" s="132" customFormat="1" ht="13.8" hidden="1" x14ac:dyDescent="0.25">
      <c r="A72" s="151" t="s">
        <v>306</v>
      </c>
      <c r="B72" s="149">
        <v>20</v>
      </c>
      <c r="C72" s="152">
        <v>3225</v>
      </c>
      <c r="D72" s="153" t="s">
        <v>190</v>
      </c>
      <c r="E72" s="154">
        <v>8000</v>
      </c>
      <c r="F72" s="290">
        <v>5000</v>
      </c>
      <c r="G72" s="290"/>
      <c r="H72" s="290"/>
      <c r="I72" s="330">
        <f t="shared" si="3"/>
        <v>0</v>
      </c>
      <c r="J72" s="330"/>
    </row>
    <row r="73" spans="1:10" s="132" customFormat="1" ht="13.8" x14ac:dyDescent="0.25">
      <c r="A73" s="151" t="s">
        <v>306</v>
      </c>
      <c r="B73" s="121"/>
      <c r="C73" s="163">
        <v>323</v>
      </c>
      <c r="D73" s="164" t="s">
        <v>55</v>
      </c>
      <c r="E73" s="148">
        <f>SUM(E74:E81)</f>
        <v>896000</v>
      </c>
      <c r="F73" s="289">
        <f>SUM(F74:F81)</f>
        <v>225000</v>
      </c>
      <c r="G73" s="289"/>
      <c r="H73" s="289"/>
      <c r="I73" s="330">
        <f t="shared" si="3"/>
        <v>0</v>
      </c>
      <c r="J73" s="330"/>
    </row>
    <row r="74" spans="1:10" s="1" customFormat="1" hidden="1" x14ac:dyDescent="0.25">
      <c r="A74" s="151" t="s">
        <v>306</v>
      </c>
      <c r="B74" s="125">
        <v>21</v>
      </c>
      <c r="C74" s="165">
        <v>3231</v>
      </c>
      <c r="D74" s="166" t="s">
        <v>56</v>
      </c>
      <c r="E74" s="127">
        <v>35000</v>
      </c>
      <c r="F74" s="291">
        <v>30000</v>
      </c>
      <c r="G74" s="291"/>
      <c r="H74" s="291"/>
      <c r="I74" s="330">
        <f t="shared" si="3"/>
        <v>0</v>
      </c>
      <c r="J74" s="330"/>
    </row>
    <row r="75" spans="1:10" s="1" customFormat="1" hidden="1" x14ac:dyDescent="0.25">
      <c r="A75" s="151" t="s">
        <v>306</v>
      </c>
      <c r="B75" s="125">
        <v>22</v>
      </c>
      <c r="C75" s="165">
        <v>3232</v>
      </c>
      <c r="D75" s="166" t="s">
        <v>191</v>
      </c>
      <c r="E75" s="127">
        <v>500000</v>
      </c>
      <c r="F75" s="291">
        <v>5000</v>
      </c>
      <c r="G75" s="291"/>
      <c r="H75" s="291"/>
      <c r="I75" s="330">
        <f t="shared" si="3"/>
        <v>0</v>
      </c>
      <c r="J75" s="330"/>
    </row>
    <row r="76" spans="1:10" s="150" customFormat="1" ht="13.8" hidden="1" x14ac:dyDescent="0.25">
      <c r="A76" s="151" t="s">
        <v>306</v>
      </c>
      <c r="B76" s="125">
        <v>23</v>
      </c>
      <c r="C76" s="165">
        <v>3233</v>
      </c>
      <c r="D76" s="125" t="s">
        <v>58</v>
      </c>
      <c r="E76" s="127">
        <v>30000</v>
      </c>
      <c r="F76" s="291">
        <v>10000</v>
      </c>
      <c r="G76" s="291"/>
      <c r="H76" s="291"/>
      <c r="I76" s="330">
        <f t="shared" si="3"/>
        <v>0</v>
      </c>
      <c r="J76" s="330"/>
    </row>
    <row r="77" spans="1:10" s="150" customFormat="1" ht="13.8" hidden="1" x14ac:dyDescent="0.25">
      <c r="A77" s="151" t="s">
        <v>306</v>
      </c>
      <c r="B77" s="125">
        <v>24</v>
      </c>
      <c r="C77" s="165">
        <v>3234</v>
      </c>
      <c r="D77" s="125" t="s">
        <v>59</v>
      </c>
      <c r="E77" s="127">
        <v>120000</v>
      </c>
      <c r="F77" s="291">
        <v>35000</v>
      </c>
      <c r="G77" s="291"/>
      <c r="H77" s="291"/>
      <c r="I77" s="330">
        <f t="shared" si="3"/>
        <v>0</v>
      </c>
      <c r="J77" s="330"/>
    </row>
    <row r="78" spans="1:10" s="132" customFormat="1" ht="26.4" hidden="1" x14ac:dyDescent="0.25">
      <c r="A78" s="151" t="s">
        <v>306</v>
      </c>
      <c r="B78" s="125">
        <v>25</v>
      </c>
      <c r="C78" s="165">
        <v>3236</v>
      </c>
      <c r="D78" s="166" t="s">
        <v>192</v>
      </c>
      <c r="E78" s="127">
        <v>1000</v>
      </c>
      <c r="F78" s="291">
        <v>5000</v>
      </c>
      <c r="G78" s="291"/>
      <c r="H78" s="291"/>
      <c r="I78" s="330">
        <f t="shared" si="3"/>
        <v>0</v>
      </c>
      <c r="J78" s="330"/>
    </row>
    <row r="79" spans="1:10" s="95" customFormat="1" hidden="1" x14ac:dyDescent="0.25">
      <c r="A79" s="151" t="s">
        <v>306</v>
      </c>
      <c r="B79" s="125">
        <v>26</v>
      </c>
      <c r="C79" s="165">
        <v>3237</v>
      </c>
      <c r="D79" s="166" t="s">
        <v>61</v>
      </c>
      <c r="E79" s="127">
        <v>180000</v>
      </c>
      <c r="F79" s="291">
        <v>130000</v>
      </c>
      <c r="G79" s="291"/>
      <c r="H79" s="291"/>
      <c r="I79" s="330">
        <f t="shared" si="3"/>
        <v>0</v>
      </c>
      <c r="J79" s="330"/>
    </row>
    <row r="80" spans="1:10" s="95" customFormat="1" hidden="1" x14ac:dyDescent="0.25">
      <c r="A80" s="151" t="s">
        <v>306</v>
      </c>
      <c r="B80" s="125">
        <v>27</v>
      </c>
      <c r="C80" s="165">
        <v>3238</v>
      </c>
      <c r="D80" s="166" t="s">
        <v>62</v>
      </c>
      <c r="E80" s="127">
        <v>5000</v>
      </c>
      <c r="F80" s="291">
        <v>5000</v>
      </c>
      <c r="G80" s="291"/>
      <c r="H80" s="291"/>
      <c r="I80" s="330">
        <f t="shared" si="3"/>
        <v>0</v>
      </c>
      <c r="J80" s="330"/>
    </row>
    <row r="81" spans="1:10" s="95" customFormat="1" hidden="1" x14ac:dyDescent="0.25">
      <c r="A81" s="151" t="s">
        <v>306</v>
      </c>
      <c r="B81" s="125">
        <v>28</v>
      </c>
      <c r="C81" s="165">
        <v>3239</v>
      </c>
      <c r="D81" s="166" t="s">
        <v>63</v>
      </c>
      <c r="E81" s="127">
        <v>25000</v>
      </c>
      <c r="F81" s="291">
        <v>5000</v>
      </c>
      <c r="G81" s="291"/>
      <c r="H81" s="291"/>
      <c r="I81" s="330">
        <f t="shared" si="3"/>
        <v>0</v>
      </c>
      <c r="J81" s="330"/>
    </row>
    <row r="82" spans="1:10" s="150" customFormat="1" ht="13.8" x14ac:dyDescent="0.25">
      <c r="A82" s="151" t="s">
        <v>306</v>
      </c>
      <c r="B82" s="121"/>
      <c r="C82" s="163">
        <v>324</v>
      </c>
      <c r="D82" s="164" t="s">
        <v>142</v>
      </c>
      <c r="E82" s="148">
        <f>SUM(E83)</f>
        <v>1000</v>
      </c>
      <c r="F82" s="289">
        <f>SUM(F83)</f>
        <v>6000</v>
      </c>
      <c r="G82" s="289"/>
      <c r="H82" s="289"/>
      <c r="I82" s="330">
        <f t="shared" si="3"/>
        <v>0</v>
      </c>
      <c r="J82" s="330"/>
    </row>
    <row r="83" spans="1:10" s="150" customFormat="1" ht="13.8" hidden="1" x14ac:dyDescent="0.25">
      <c r="A83" s="151" t="s">
        <v>306</v>
      </c>
      <c r="B83" s="125">
        <v>29</v>
      </c>
      <c r="C83" s="165">
        <v>3241</v>
      </c>
      <c r="D83" s="166" t="s">
        <v>142</v>
      </c>
      <c r="E83" s="127">
        <v>1000</v>
      </c>
      <c r="F83" s="291">
        <v>6000</v>
      </c>
      <c r="G83" s="291"/>
      <c r="H83" s="291"/>
      <c r="I83" s="330">
        <f t="shared" si="3"/>
        <v>0</v>
      </c>
      <c r="J83" s="330"/>
    </row>
    <row r="84" spans="1:10" s="132" customFormat="1" ht="13.8" x14ac:dyDescent="0.25">
      <c r="A84" s="151" t="s">
        <v>306</v>
      </c>
      <c r="B84" s="121"/>
      <c r="C84" s="163">
        <v>329</v>
      </c>
      <c r="D84" s="164" t="s">
        <v>64</v>
      </c>
      <c r="E84" s="123">
        <f>SUM(E85:E90)</f>
        <v>124000</v>
      </c>
      <c r="F84" s="288">
        <f>SUM(F85:F90)</f>
        <v>85000</v>
      </c>
      <c r="G84" s="288"/>
      <c r="H84" s="288"/>
      <c r="I84" s="330">
        <f t="shared" si="3"/>
        <v>0</v>
      </c>
      <c r="J84" s="330"/>
    </row>
    <row r="85" spans="1:10" s="1" customFormat="1" hidden="1" x14ac:dyDescent="0.25">
      <c r="A85" s="151" t="s">
        <v>306</v>
      </c>
      <c r="B85" s="125">
        <v>30</v>
      </c>
      <c r="C85" s="165">
        <v>3292</v>
      </c>
      <c r="D85" s="166" t="s">
        <v>66</v>
      </c>
      <c r="E85" s="127">
        <v>12000</v>
      </c>
      <c r="F85" s="291">
        <v>17000</v>
      </c>
      <c r="G85" s="291"/>
      <c r="H85" s="291"/>
      <c r="I85" s="330">
        <f t="shared" si="3"/>
        <v>0</v>
      </c>
      <c r="J85" s="330"/>
    </row>
    <row r="86" spans="1:10" s="1" customFormat="1" hidden="1" x14ac:dyDescent="0.25">
      <c r="A86" s="151" t="s">
        <v>306</v>
      </c>
      <c r="B86" s="125">
        <v>31</v>
      </c>
      <c r="C86" s="165">
        <v>3293</v>
      </c>
      <c r="D86" s="166" t="s">
        <v>67</v>
      </c>
      <c r="E86" s="127">
        <v>80000</v>
      </c>
      <c r="F86" s="291">
        <v>50000</v>
      </c>
      <c r="G86" s="291"/>
      <c r="H86" s="291"/>
      <c r="I86" s="330">
        <f t="shared" si="3"/>
        <v>0</v>
      </c>
      <c r="J86" s="330"/>
    </row>
    <row r="87" spans="1:10" s="1" customFormat="1" hidden="1" x14ac:dyDescent="0.25">
      <c r="A87" s="151" t="s">
        <v>306</v>
      </c>
      <c r="B87" s="125">
        <v>32</v>
      </c>
      <c r="C87" s="165">
        <v>3294</v>
      </c>
      <c r="D87" s="166" t="s">
        <v>68</v>
      </c>
      <c r="E87" s="127">
        <v>4000</v>
      </c>
      <c r="F87" s="291">
        <v>5000</v>
      </c>
      <c r="G87" s="291"/>
      <c r="H87" s="291"/>
      <c r="I87" s="330">
        <f t="shared" si="3"/>
        <v>0</v>
      </c>
      <c r="J87" s="330"/>
    </row>
    <row r="88" spans="1:10" s="150" customFormat="1" ht="13.8" hidden="1" x14ac:dyDescent="0.25">
      <c r="A88" s="151" t="s">
        <v>306</v>
      </c>
      <c r="B88" s="125">
        <v>33</v>
      </c>
      <c r="C88" s="165">
        <v>3295</v>
      </c>
      <c r="D88" s="166" t="s">
        <v>193</v>
      </c>
      <c r="E88" s="127">
        <v>4000</v>
      </c>
      <c r="F88" s="291">
        <v>4000</v>
      </c>
      <c r="G88" s="291"/>
      <c r="H88" s="291"/>
      <c r="I88" s="330">
        <f t="shared" si="3"/>
        <v>0</v>
      </c>
      <c r="J88" s="330"/>
    </row>
    <row r="89" spans="1:10" s="150" customFormat="1" ht="13.8" hidden="1" x14ac:dyDescent="0.25">
      <c r="A89" s="151" t="s">
        <v>306</v>
      </c>
      <c r="B89" s="125">
        <v>34</v>
      </c>
      <c r="C89" s="165">
        <v>3296</v>
      </c>
      <c r="D89" s="166" t="s">
        <v>194</v>
      </c>
      <c r="E89" s="127">
        <v>0</v>
      </c>
      <c r="F89" s="291">
        <v>1000</v>
      </c>
      <c r="G89" s="291"/>
      <c r="H89" s="291"/>
      <c r="I89" s="330">
        <f t="shared" si="3"/>
        <v>0</v>
      </c>
      <c r="J89" s="330"/>
    </row>
    <row r="90" spans="1:10" s="150" customFormat="1" ht="13.8" hidden="1" x14ac:dyDescent="0.25">
      <c r="A90" s="151" t="s">
        <v>306</v>
      </c>
      <c r="B90" s="125">
        <v>35</v>
      </c>
      <c r="C90" s="165">
        <v>3299</v>
      </c>
      <c r="D90" s="166" t="s">
        <v>64</v>
      </c>
      <c r="E90" s="127">
        <v>24000</v>
      </c>
      <c r="F90" s="291">
        <v>8000</v>
      </c>
      <c r="G90" s="291"/>
      <c r="H90" s="291"/>
      <c r="I90" s="330">
        <f t="shared" si="3"/>
        <v>0</v>
      </c>
      <c r="J90" s="330"/>
    </row>
    <row r="91" spans="1:10" s="132" customFormat="1" ht="13.8" x14ac:dyDescent="0.25">
      <c r="A91" s="151" t="s">
        <v>306</v>
      </c>
      <c r="B91" s="167"/>
      <c r="C91" s="168">
        <v>34</v>
      </c>
      <c r="D91" s="169" t="s">
        <v>69</v>
      </c>
      <c r="E91" s="170">
        <f>SUM(E92+E94)</f>
        <v>21000</v>
      </c>
      <c r="F91" s="300">
        <f>SUM(F94)</f>
        <v>13000</v>
      </c>
      <c r="G91" s="300">
        <v>15000</v>
      </c>
      <c r="H91" s="300">
        <v>15000</v>
      </c>
      <c r="I91" s="330">
        <f t="shared" si="3"/>
        <v>115.38461538461537</v>
      </c>
      <c r="J91" s="330">
        <f>AVERAGE(H91/G91*100)</f>
        <v>100</v>
      </c>
    </row>
    <row r="92" spans="1:10" s="150" customFormat="1" ht="13.8" x14ac:dyDescent="0.25">
      <c r="A92" s="151" t="s">
        <v>306</v>
      </c>
      <c r="B92" s="121"/>
      <c r="C92" s="163">
        <v>342</v>
      </c>
      <c r="D92" s="164" t="s">
        <v>266</v>
      </c>
      <c r="E92" s="148">
        <f>SUM(E93)</f>
        <v>5000</v>
      </c>
      <c r="F92" s="289">
        <f>SUM(F93)</f>
        <v>0</v>
      </c>
      <c r="G92" s="289"/>
      <c r="H92" s="289"/>
      <c r="I92" s="330">
        <v>0</v>
      </c>
      <c r="J92" s="330"/>
    </row>
    <row r="93" spans="1:10" s="150" customFormat="1" ht="13.8" hidden="1" x14ac:dyDescent="0.25">
      <c r="A93" s="151" t="s">
        <v>306</v>
      </c>
      <c r="B93" s="125">
        <v>36</v>
      </c>
      <c r="C93" s="165">
        <v>3423</v>
      </c>
      <c r="D93" s="166" t="s">
        <v>266</v>
      </c>
      <c r="E93" s="127">
        <v>5000</v>
      </c>
      <c r="F93" s="291">
        <v>0</v>
      </c>
      <c r="G93" s="291"/>
      <c r="H93" s="291"/>
      <c r="I93" s="330">
        <v>0</v>
      </c>
      <c r="J93" s="330"/>
    </row>
    <row r="94" spans="1:10" s="132" customFormat="1" ht="13.8" x14ac:dyDescent="0.25">
      <c r="A94" s="151" t="s">
        <v>306</v>
      </c>
      <c r="B94" s="121"/>
      <c r="C94" s="163">
        <v>343</v>
      </c>
      <c r="D94" s="164" t="s">
        <v>70</v>
      </c>
      <c r="E94" s="123">
        <f>SUM(E95:E97)</f>
        <v>16000</v>
      </c>
      <c r="F94" s="288">
        <f>SUM(F95:F97)</f>
        <v>13000</v>
      </c>
      <c r="G94" s="288"/>
      <c r="H94" s="288"/>
      <c r="I94" s="330">
        <f>AVERAGE(G94/F94*100)</f>
        <v>0</v>
      </c>
      <c r="J94" s="330"/>
    </row>
    <row r="95" spans="1:10" s="132" customFormat="1" ht="13.8" hidden="1" x14ac:dyDescent="0.25">
      <c r="A95" s="151" t="s">
        <v>306</v>
      </c>
      <c r="B95" s="125">
        <v>37</v>
      </c>
      <c r="C95" s="165">
        <v>3431</v>
      </c>
      <c r="D95" s="166" t="s">
        <v>71</v>
      </c>
      <c r="E95" s="127">
        <v>11000</v>
      </c>
      <c r="F95" s="291">
        <v>10000</v>
      </c>
      <c r="G95" s="291"/>
      <c r="H95" s="291"/>
      <c r="I95" s="330">
        <f>AVERAGE(G95/F95*100)</f>
        <v>0</v>
      </c>
      <c r="J95" s="330"/>
    </row>
    <row r="96" spans="1:10" s="132" customFormat="1" ht="13.8" hidden="1" x14ac:dyDescent="0.25">
      <c r="A96" s="151" t="s">
        <v>306</v>
      </c>
      <c r="B96" s="125">
        <v>38</v>
      </c>
      <c r="C96" s="165">
        <v>3433</v>
      </c>
      <c r="D96" s="166" t="s">
        <v>72</v>
      </c>
      <c r="E96" s="127">
        <v>1000</v>
      </c>
      <c r="F96" s="291">
        <v>1000</v>
      </c>
      <c r="G96" s="291"/>
      <c r="H96" s="291"/>
      <c r="I96" s="330">
        <f>AVERAGE(G96/F96*100)</f>
        <v>0</v>
      </c>
      <c r="J96" s="330"/>
    </row>
    <row r="97" spans="1:10" s="132" customFormat="1" ht="13.8" hidden="1" x14ac:dyDescent="0.25">
      <c r="A97" s="151" t="s">
        <v>306</v>
      </c>
      <c r="B97" s="125">
        <v>39</v>
      </c>
      <c r="C97" s="165">
        <v>3434</v>
      </c>
      <c r="D97" s="166" t="s">
        <v>73</v>
      </c>
      <c r="E97" s="127">
        <v>4000</v>
      </c>
      <c r="F97" s="291">
        <v>2000</v>
      </c>
      <c r="G97" s="291"/>
      <c r="H97" s="291"/>
      <c r="I97" s="330">
        <f>AVERAGE(G97/F97*100)</f>
        <v>0</v>
      </c>
      <c r="J97" s="330"/>
    </row>
    <row r="98" spans="1:10" s="174" customFormat="1" ht="16.8" x14ac:dyDescent="0.3">
      <c r="A98" s="171"/>
      <c r="B98" s="129"/>
      <c r="C98" s="172"/>
      <c r="D98" s="173"/>
      <c r="E98" s="131"/>
      <c r="F98" s="293"/>
      <c r="G98" s="293"/>
      <c r="H98" s="293"/>
      <c r="I98" s="252"/>
      <c r="J98" s="252"/>
    </row>
    <row r="99" spans="1:10" s="174" customFormat="1" ht="16.8" x14ac:dyDescent="0.3">
      <c r="A99" s="124"/>
      <c r="B99" s="124"/>
      <c r="C99" s="124"/>
      <c r="D99" s="175" t="s">
        <v>178</v>
      </c>
      <c r="E99" s="139"/>
      <c r="F99" s="295"/>
      <c r="G99" s="295"/>
      <c r="H99" s="324"/>
      <c r="I99" s="253"/>
      <c r="J99" s="253"/>
    </row>
    <row r="100" spans="1:10" s="117" customFormat="1" ht="15.6" x14ac:dyDescent="0.3">
      <c r="A100" s="124"/>
      <c r="B100" s="124"/>
      <c r="C100" s="124"/>
      <c r="D100" s="241" t="s">
        <v>195</v>
      </c>
      <c r="E100" s="141"/>
      <c r="F100" s="296"/>
      <c r="G100" s="296"/>
      <c r="H100" s="325"/>
      <c r="I100" s="254"/>
      <c r="J100" s="254"/>
    </row>
    <row r="101" spans="1:10" s="117" customFormat="1" ht="15.6" x14ac:dyDescent="0.3">
      <c r="A101" s="176"/>
      <c r="B101" s="176"/>
      <c r="C101" s="176"/>
      <c r="D101" s="270" t="s">
        <v>295</v>
      </c>
      <c r="E101" s="177">
        <f t="shared" ref="E101:H102" si="4">SUM(E102)</f>
        <v>72000</v>
      </c>
      <c r="F101" s="301">
        <f t="shared" si="4"/>
        <v>60000</v>
      </c>
      <c r="G101" s="301">
        <f t="shared" si="4"/>
        <v>50000</v>
      </c>
      <c r="H101" s="301">
        <f t="shared" si="4"/>
        <v>45000</v>
      </c>
      <c r="I101" s="331">
        <f>AVERAGE(G101/F101*100)</f>
        <v>83.333333333333343</v>
      </c>
      <c r="J101" s="331">
        <f>AVERAGE(H101/G101*100)</f>
        <v>90</v>
      </c>
    </row>
    <row r="102" spans="1:10" s="1" customFormat="1" x14ac:dyDescent="0.25">
      <c r="A102" s="125" t="s">
        <v>307</v>
      </c>
      <c r="B102" s="121"/>
      <c r="C102" s="163">
        <v>42</v>
      </c>
      <c r="D102" s="164" t="s">
        <v>95</v>
      </c>
      <c r="E102" s="123">
        <f t="shared" si="4"/>
        <v>72000</v>
      </c>
      <c r="F102" s="288">
        <f t="shared" si="4"/>
        <v>60000</v>
      </c>
      <c r="G102" s="288">
        <v>50000</v>
      </c>
      <c r="H102" s="288">
        <v>45000</v>
      </c>
      <c r="I102" s="330">
        <f t="shared" ref="I102:J107" si="5">AVERAGE(G102/F102*100)</f>
        <v>83.333333333333343</v>
      </c>
      <c r="J102" s="330">
        <f t="shared" si="5"/>
        <v>90</v>
      </c>
    </row>
    <row r="103" spans="1:10" s="1" customFormat="1" x14ac:dyDescent="0.25">
      <c r="A103" s="125" t="s">
        <v>307</v>
      </c>
      <c r="B103" s="121"/>
      <c r="C103" s="163">
        <v>422</v>
      </c>
      <c r="D103" s="164" t="s">
        <v>98</v>
      </c>
      <c r="E103" s="123">
        <f>SUM(E104:E107)</f>
        <v>72000</v>
      </c>
      <c r="F103" s="288">
        <f>SUM(F104:F107)</f>
        <v>60000</v>
      </c>
      <c r="G103" s="288"/>
      <c r="H103" s="288"/>
      <c r="I103" s="330">
        <f t="shared" si="5"/>
        <v>0</v>
      </c>
      <c r="J103" s="330"/>
    </row>
    <row r="104" spans="1:10" s="1" customFormat="1" hidden="1" x14ac:dyDescent="0.25">
      <c r="A104" s="125" t="s">
        <v>307</v>
      </c>
      <c r="B104" s="125">
        <v>40</v>
      </c>
      <c r="C104" s="165">
        <v>4221</v>
      </c>
      <c r="D104" s="166" t="s">
        <v>99</v>
      </c>
      <c r="E104" s="127">
        <v>20000</v>
      </c>
      <c r="F104" s="291">
        <v>20000</v>
      </c>
      <c r="G104" s="291"/>
      <c r="H104" s="291"/>
      <c r="I104" s="330">
        <f t="shared" si="5"/>
        <v>0</v>
      </c>
      <c r="J104" s="330"/>
    </row>
    <row r="105" spans="1:10" s="1" customFormat="1" hidden="1" x14ac:dyDescent="0.25">
      <c r="A105" s="125" t="s">
        <v>307</v>
      </c>
      <c r="B105" s="125">
        <v>41</v>
      </c>
      <c r="C105" s="165">
        <v>4222</v>
      </c>
      <c r="D105" s="166" t="s">
        <v>100</v>
      </c>
      <c r="E105" s="127">
        <v>5000</v>
      </c>
      <c r="F105" s="291">
        <v>5000</v>
      </c>
      <c r="G105" s="291"/>
      <c r="H105" s="291"/>
      <c r="I105" s="330">
        <f t="shared" si="5"/>
        <v>0</v>
      </c>
      <c r="J105" s="330"/>
    </row>
    <row r="106" spans="1:10" s="150" customFormat="1" ht="13.8" hidden="1" x14ac:dyDescent="0.25">
      <c r="A106" s="125" t="s">
        <v>307</v>
      </c>
      <c r="B106" s="125">
        <v>42</v>
      </c>
      <c r="C106" s="165">
        <v>4223</v>
      </c>
      <c r="D106" s="166" t="s">
        <v>112</v>
      </c>
      <c r="E106" s="127">
        <v>12000</v>
      </c>
      <c r="F106" s="291">
        <v>10000</v>
      </c>
      <c r="G106" s="291"/>
      <c r="H106" s="291"/>
      <c r="I106" s="330">
        <f t="shared" si="5"/>
        <v>0</v>
      </c>
      <c r="J106" s="330"/>
    </row>
    <row r="107" spans="1:10" s="132" customFormat="1" ht="13.8" hidden="1" x14ac:dyDescent="0.25">
      <c r="A107" s="125" t="s">
        <v>307</v>
      </c>
      <c r="B107" s="125">
        <v>43</v>
      </c>
      <c r="C107" s="165">
        <v>4227</v>
      </c>
      <c r="D107" s="166" t="s">
        <v>101</v>
      </c>
      <c r="E107" s="127">
        <v>35000</v>
      </c>
      <c r="F107" s="291">
        <v>25000</v>
      </c>
      <c r="G107" s="291"/>
      <c r="H107" s="291"/>
      <c r="I107" s="330">
        <f t="shared" si="5"/>
        <v>0</v>
      </c>
      <c r="J107" s="330"/>
    </row>
    <row r="108" spans="1:10" s="132" customFormat="1" ht="13.8" x14ac:dyDescent="0.25">
      <c r="C108" s="178"/>
      <c r="D108" s="179"/>
      <c r="E108" s="180"/>
      <c r="F108" s="302"/>
      <c r="G108" s="302"/>
      <c r="H108" s="302"/>
      <c r="I108" s="252"/>
      <c r="J108" s="252"/>
    </row>
    <row r="109" spans="1:10" s="132" customFormat="1" ht="13.8" x14ac:dyDescent="0.25">
      <c r="A109" s="124"/>
      <c r="B109" s="124"/>
      <c r="C109" s="124"/>
      <c r="D109" s="137" t="s">
        <v>178</v>
      </c>
      <c r="E109" s="139"/>
      <c r="F109" s="295"/>
      <c r="G109" s="285"/>
      <c r="H109" s="285"/>
      <c r="I109" s="249"/>
      <c r="J109" s="249"/>
    </row>
    <row r="110" spans="1:10" s="132" customFormat="1" ht="13.8" x14ac:dyDescent="0.25">
      <c r="A110" s="124"/>
      <c r="B110" s="124"/>
      <c r="C110" s="124"/>
      <c r="D110" s="240" t="s">
        <v>195</v>
      </c>
      <c r="E110" s="141"/>
      <c r="F110" s="296"/>
      <c r="G110" s="286"/>
      <c r="H110" s="286"/>
      <c r="I110" s="250"/>
      <c r="J110" s="250"/>
    </row>
    <row r="111" spans="1:10" s="1" customFormat="1" ht="13.8" x14ac:dyDescent="0.25">
      <c r="A111" s="176"/>
      <c r="B111" s="176"/>
      <c r="C111" s="176"/>
      <c r="D111" s="271" t="s">
        <v>296</v>
      </c>
      <c r="E111" s="177">
        <f t="shared" ref="E111:H113" si="6">SUM(E112)</f>
        <v>5000</v>
      </c>
      <c r="F111" s="301">
        <f t="shared" si="6"/>
        <v>5000</v>
      </c>
      <c r="G111" s="287">
        <f t="shared" si="6"/>
        <v>5000</v>
      </c>
      <c r="H111" s="287">
        <f t="shared" si="6"/>
        <v>5000</v>
      </c>
      <c r="I111" s="331">
        <f>AVERAGE(G111/F111*100)</f>
        <v>100</v>
      </c>
      <c r="J111" s="331">
        <f>AVERAGE(H111/G111*100)</f>
        <v>100</v>
      </c>
    </row>
    <row r="112" spans="1:10" s="1" customFormat="1" x14ac:dyDescent="0.25">
      <c r="A112" s="234" t="s">
        <v>308</v>
      </c>
      <c r="B112" s="121"/>
      <c r="C112" s="163">
        <v>42</v>
      </c>
      <c r="D112" s="164" t="s">
        <v>95</v>
      </c>
      <c r="E112" s="123">
        <f t="shared" si="6"/>
        <v>5000</v>
      </c>
      <c r="F112" s="288">
        <f t="shared" si="6"/>
        <v>5000</v>
      </c>
      <c r="G112" s="288">
        <v>5000</v>
      </c>
      <c r="H112" s="288">
        <v>5000</v>
      </c>
      <c r="I112" s="330">
        <f t="shared" ref="I112:J114" si="7">AVERAGE(G112/F112*100)</f>
        <v>100</v>
      </c>
      <c r="J112" s="330">
        <f t="shared" si="7"/>
        <v>100</v>
      </c>
    </row>
    <row r="113" spans="1:10" s="1" customFormat="1" x14ac:dyDescent="0.25">
      <c r="A113" s="234" t="s">
        <v>308</v>
      </c>
      <c r="B113" s="121"/>
      <c r="C113" s="163">
        <v>426</v>
      </c>
      <c r="D113" s="164" t="s">
        <v>117</v>
      </c>
      <c r="E113" s="123">
        <f t="shared" si="6"/>
        <v>5000</v>
      </c>
      <c r="F113" s="288">
        <f t="shared" si="6"/>
        <v>5000</v>
      </c>
      <c r="G113" s="288"/>
      <c r="H113" s="288"/>
      <c r="I113" s="330">
        <f t="shared" si="7"/>
        <v>0</v>
      </c>
      <c r="J113" s="330"/>
    </row>
    <row r="114" spans="1:10" s="1" customFormat="1" ht="15" hidden="1" customHeight="1" x14ac:dyDescent="0.25">
      <c r="A114" s="234" t="s">
        <v>308</v>
      </c>
      <c r="B114" s="125">
        <v>44</v>
      </c>
      <c r="C114" s="165">
        <v>4262</v>
      </c>
      <c r="D114" s="166" t="s">
        <v>196</v>
      </c>
      <c r="E114" s="127">
        <v>5000</v>
      </c>
      <c r="F114" s="291">
        <v>5000</v>
      </c>
      <c r="G114" s="291"/>
      <c r="H114" s="291"/>
      <c r="I114" s="330">
        <f t="shared" si="7"/>
        <v>0</v>
      </c>
      <c r="J114" s="330"/>
    </row>
    <row r="115" spans="1:10" s="1" customFormat="1" x14ac:dyDescent="0.25">
      <c r="A115" s="129"/>
      <c r="B115" s="129"/>
      <c r="C115" s="172"/>
      <c r="D115" s="173"/>
      <c r="E115" s="131"/>
      <c r="F115" s="293"/>
      <c r="G115" s="293"/>
      <c r="H115" s="293"/>
      <c r="I115" s="252"/>
      <c r="J115" s="252"/>
    </row>
    <row r="116" spans="1:10" s="183" customFormat="1" ht="13.8" x14ac:dyDescent="0.25">
      <c r="A116" s="95"/>
      <c r="B116" s="95"/>
      <c r="C116" s="95"/>
      <c r="D116" s="181" t="s">
        <v>178</v>
      </c>
      <c r="E116" s="182"/>
      <c r="F116" s="303"/>
      <c r="G116" s="303"/>
      <c r="H116" s="303"/>
      <c r="I116" s="249"/>
      <c r="J116" s="249"/>
    </row>
    <row r="117" spans="1:10" s="150" customFormat="1" ht="13.8" x14ac:dyDescent="0.25">
      <c r="A117" s="95"/>
      <c r="B117" s="95"/>
      <c r="C117" s="95"/>
      <c r="D117" s="239" t="s">
        <v>197</v>
      </c>
      <c r="E117" s="118"/>
      <c r="F117" s="286"/>
      <c r="G117" s="286"/>
      <c r="H117" s="286"/>
      <c r="I117" s="250"/>
      <c r="J117" s="250"/>
    </row>
    <row r="118" spans="1:10" s="132" customFormat="1" ht="13.8" x14ac:dyDescent="0.25">
      <c r="A118" s="185"/>
      <c r="B118" s="185"/>
      <c r="C118" s="185"/>
      <c r="D118" s="267" t="s">
        <v>297</v>
      </c>
      <c r="E118" s="120">
        <f t="shared" ref="E118:H120" si="8">SUM(E119)</f>
        <v>0</v>
      </c>
      <c r="F118" s="287">
        <f t="shared" si="8"/>
        <v>30000</v>
      </c>
      <c r="G118" s="287">
        <f t="shared" si="8"/>
        <v>30000</v>
      </c>
      <c r="H118" s="287">
        <f t="shared" si="8"/>
        <v>30000</v>
      </c>
      <c r="I118" s="331">
        <f>AVERAGE(G118/F118*100)</f>
        <v>100</v>
      </c>
      <c r="J118" s="331">
        <f>AVERAGE(H118/G118*100)</f>
        <v>100</v>
      </c>
    </row>
    <row r="119" spans="1:10" s="150" customFormat="1" ht="13.8" x14ac:dyDescent="0.25">
      <c r="A119" s="234" t="s">
        <v>309</v>
      </c>
      <c r="B119" s="121"/>
      <c r="C119" s="163">
        <v>32</v>
      </c>
      <c r="D119" s="164" t="s">
        <v>46</v>
      </c>
      <c r="E119" s="123">
        <f t="shared" si="8"/>
        <v>0</v>
      </c>
      <c r="F119" s="288">
        <f t="shared" si="8"/>
        <v>30000</v>
      </c>
      <c r="G119" s="288">
        <v>30000</v>
      </c>
      <c r="H119" s="288">
        <v>30000</v>
      </c>
      <c r="I119" s="330">
        <f t="shared" ref="I119:J121" si="9">AVERAGE(G119/F119*100)</f>
        <v>100</v>
      </c>
      <c r="J119" s="330">
        <f t="shared" si="9"/>
        <v>100</v>
      </c>
    </row>
    <row r="120" spans="1:10" s="132" customFormat="1" ht="13.8" x14ac:dyDescent="0.25">
      <c r="A120" s="234" t="s">
        <v>309</v>
      </c>
      <c r="B120" s="121"/>
      <c r="C120" s="163">
        <v>323</v>
      </c>
      <c r="D120" s="164" t="s">
        <v>55</v>
      </c>
      <c r="E120" s="123">
        <f t="shared" si="8"/>
        <v>0</v>
      </c>
      <c r="F120" s="288">
        <f t="shared" si="8"/>
        <v>30000</v>
      </c>
      <c r="G120" s="288"/>
      <c r="H120" s="288"/>
      <c r="I120" s="330">
        <f t="shared" si="9"/>
        <v>0</v>
      </c>
      <c r="J120" s="330"/>
    </row>
    <row r="121" spans="1:10" s="150" customFormat="1" ht="13.8" hidden="1" x14ac:dyDescent="0.25">
      <c r="A121" s="234" t="s">
        <v>309</v>
      </c>
      <c r="B121" s="125">
        <v>45</v>
      </c>
      <c r="C121" s="165">
        <v>3237</v>
      </c>
      <c r="D121" s="166" t="s">
        <v>61</v>
      </c>
      <c r="E121" s="127">
        <v>0</v>
      </c>
      <c r="F121" s="291">
        <v>30000</v>
      </c>
      <c r="G121" s="291"/>
      <c r="H121" s="291"/>
      <c r="I121" s="330">
        <f t="shared" si="9"/>
        <v>0</v>
      </c>
      <c r="J121" s="330"/>
    </row>
    <row r="122" spans="1:10" s="150" customFormat="1" ht="13.8" x14ac:dyDescent="0.25">
      <c r="A122" s="186"/>
      <c r="B122" s="105"/>
      <c r="C122" s="186"/>
      <c r="D122" s="105"/>
      <c r="E122" s="186"/>
      <c r="F122" s="304"/>
      <c r="G122" s="304"/>
      <c r="H122" s="304"/>
      <c r="I122" s="255"/>
      <c r="J122" s="255"/>
    </row>
    <row r="123" spans="1:10" s="132" customFormat="1" ht="13.8" x14ac:dyDescent="0.25">
      <c r="A123" s="124"/>
      <c r="B123" s="124"/>
      <c r="C123" s="124"/>
      <c r="D123" s="181" t="s">
        <v>178</v>
      </c>
      <c r="E123" s="116"/>
      <c r="F123" s="285"/>
      <c r="G123" s="285"/>
      <c r="H123" s="285"/>
      <c r="I123" s="249"/>
      <c r="J123" s="249"/>
    </row>
    <row r="124" spans="1:10" s="132" customFormat="1" ht="13.8" x14ac:dyDescent="0.25">
      <c r="A124" s="124"/>
      <c r="B124" s="124"/>
      <c r="C124" s="124"/>
      <c r="D124" s="239" t="s">
        <v>195</v>
      </c>
      <c r="E124" s="118"/>
      <c r="F124" s="286"/>
      <c r="G124" s="286"/>
      <c r="H124" s="286"/>
      <c r="I124" s="250"/>
      <c r="J124" s="250"/>
    </row>
    <row r="125" spans="1:10" ht="13.8" x14ac:dyDescent="0.25">
      <c r="A125" s="176"/>
      <c r="B125" s="176"/>
      <c r="C125" s="176"/>
      <c r="D125" s="267" t="s">
        <v>298</v>
      </c>
      <c r="E125" s="187">
        <f>SUM(E126+E129)</f>
        <v>10000</v>
      </c>
      <c r="F125" s="280">
        <f>SUM(F126+F129)</f>
        <v>10000</v>
      </c>
      <c r="G125" s="280">
        <f>SUM(G126+G129)</f>
        <v>10000</v>
      </c>
      <c r="H125" s="280">
        <f>SUM(H126+H129)</f>
        <v>10000</v>
      </c>
      <c r="I125" s="331">
        <f>AVERAGE(G125/F125*100)</f>
        <v>100</v>
      </c>
      <c r="J125" s="331">
        <f>AVERAGE(H125/G125*100)</f>
        <v>100</v>
      </c>
    </row>
    <row r="126" spans="1:10" x14ac:dyDescent="0.25">
      <c r="A126" s="234" t="s">
        <v>310</v>
      </c>
      <c r="B126" s="121"/>
      <c r="C126" s="163">
        <v>32</v>
      </c>
      <c r="D126" s="164" t="s">
        <v>46</v>
      </c>
      <c r="E126" s="123">
        <f>SUM(E127)</f>
        <v>0</v>
      </c>
      <c r="F126" s="288">
        <f t="shared" ref="F126:H127" si="10">SUM(F127)</f>
        <v>0</v>
      </c>
      <c r="G126" s="288">
        <f t="shared" si="10"/>
        <v>0</v>
      </c>
      <c r="H126" s="288">
        <f t="shared" si="10"/>
        <v>0</v>
      </c>
      <c r="I126" s="330">
        <v>0</v>
      </c>
      <c r="J126" s="330"/>
    </row>
    <row r="127" spans="1:10" x14ac:dyDescent="0.25">
      <c r="A127" s="234" t="s">
        <v>310</v>
      </c>
      <c r="B127" s="121"/>
      <c r="C127" s="163">
        <v>329</v>
      </c>
      <c r="D127" s="164" t="s">
        <v>64</v>
      </c>
      <c r="E127" s="123">
        <f>SUM(E128)</f>
        <v>0</v>
      </c>
      <c r="F127" s="288">
        <f t="shared" si="10"/>
        <v>0</v>
      </c>
      <c r="G127" s="288"/>
      <c r="H127" s="288"/>
      <c r="I127" s="330">
        <v>0</v>
      </c>
      <c r="J127" s="330"/>
    </row>
    <row r="128" spans="1:10" ht="14.25" hidden="1" customHeight="1" x14ac:dyDescent="0.25">
      <c r="A128" s="234" t="s">
        <v>310</v>
      </c>
      <c r="B128" s="125">
        <v>46</v>
      </c>
      <c r="C128" s="165">
        <v>3299</v>
      </c>
      <c r="D128" s="166" t="s">
        <v>64</v>
      </c>
      <c r="E128" s="127">
        <v>0</v>
      </c>
      <c r="F128" s="291">
        <v>0</v>
      </c>
      <c r="G128" s="291"/>
      <c r="H128" s="291"/>
      <c r="I128" s="330">
        <v>0</v>
      </c>
      <c r="J128" s="330"/>
    </row>
    <row r="129" spans="1:10" s="188" customFormat="1" x14ac:dyDescent="0.25">
      <c r="A129" s="234" t="s">
        <v>310</v>
      </c>
      <c r="B129" s="125"/>
      <c r="C129" s="122">
        <v>38</v>
      </c>
      <c r="D129" s="121" t="s">
        <v>198</v>
      </c>
      <c r="E129" s="123">
        <f>SUM(E130)</f>
        <v>10000</v>
      </c>
      <c r="F129" s="288">
        <f>SUM(F130)</f>
        <v>10000</v>
      </c>
      <c r="G129" s="288">
        <v>10000</v>
      </c>
      <c r="H129" s="288">
        <v>10000</v>
      </c>
      <c r="I129" s="330">
        <f>AVERAGE(G129/F129*100)</f>
        <v>100</v>
      </c>
      <c r="J129" s="330">
        <f>AVERAGE(H129/G129*100)</f>
        <v>100</v>
      </c>
    </row>
    <row r="130" spans="1:10" s="132" customFormat="1" ht="13.8" x14ac:dyDescent="0.25">
      <c r="A130" s="234" t="s">
        <v>310</v>
      </c>
      <c r="B130" s="125"/>
      <c r="C130" s="122">
        <v>383</v>
      </c>
      <c r="D130" s="121" t="s">
        <v>199</v>
      </c>
      <c r="E130" s="123">
        <f>SUM(E131)</f>
        <v>10000</v>
      </c>
      <c r="F130" s="288">
        <f>SUM(F131)</f>
        <v>10000</v>
      </c>
      <c r="G130" s="288"/>
      <c r="H130" s="288"/>
      <c r="I130" s="330">
        <f>AVERAGE(G130/F130*100)</f>
        <v>0</v>
      </c>
      <c r="J130" s="330"/>
    </row>
    <row r="131" spans="1:10" s="132" customFormat="1" ht="13.8" hidden="1" x14ac:dyDescent="0.25">
      <c r="A131" s="234" t="s">
        <v>310</v>
      </c>
      <c r="B131" s="125">
        <v>47</v>
      </c>
      <c r="C131" s="126">
        <v>3831</v>
      </c>
      <c r="D131" s="125" t="s">
        <v>200</v>
      </c>
      <c r="E131" s="127">
        <v>10000</v>
      </c>
      <c r="F131" s="291">
        <v>10000</v>
      </c>
      <c r="G131" s="291"/>
      <c r="H131" s="291"/>
      <c r="I131" s="330">
        <f>AVERAGE(G131/F131*100)</f>
        <v>0</v>
      </c>
      <c r="J131" s="330"/>
    </row>
    <row r="132" spans="1:10" s="190" customFormat="1" ht="13.8" thickBot="1" x14ac:dyDescent="0.3">
      <c r="A132" s="186"/>
      <c r="B132" s="105"/>
      <c r="C132" s="186"/>
      <c r="D132" s="105"/>
      <c r="E132" s="186"/>
      <c r="F132" s="304"/>
      <c r="G132" s="304"/>
      <c r="H132" s="304"/>
      <c r="I132" s="255"/>
      <c r="J132" s="255"/>
    </row>
    <row r="133" spans="1:10" s="174" customFormat="1" ht="17.399999999999999" thickBot="1" x14ac:dyDescent="0.35">
      <c r="A133" s="893" t="s">
        <v>201</v>
      </c>
      <c r="B133" s="894"/>
      <c r="C133" s="894"/>
      <c r="D133" s="895"/>
      <c r="E133" s="108">
        <f>SUM(E135+E144+E167)</f>
        <v>0</v>
      </c>
      <c r="F133" s="294">
        <f>SUM(F135+F144+F167)</f>
        <v>236000</v>
      </c>
      <c r="G133" s="294">
        <f>SUM(G135+G144+G167)</f>
        <v>245500</v>
      </c>
      <c r="H133" s="294">
        <f>SUM(H135+H144+H167)</f>
        <v>246000</v>
      </c>
      <c r="I133" s="246">
        <f>AVERAGE(G133/F133*100)</f>
        <v>104.02542372881356</v>
      </c>
      <c r="J133" s="246">
        <f>AVERAGE(H133/G133*100)</f>
        <v>100.20366598778003</v>
      </c>
    </row>
    <row r="134" spans="1:10" s="193" customFormat="1" ht="17.399999999999999" thickBot="1" x14ac:dyDescent="0.35">
      <c r="A134" s="191"/>
      <c r="B134" s="191"/>
      <c r="C134" s="191"/>
      <c r="D134" s="191"/>
      <c r="E134" s="192"/>
      <c r="F134" s="305"/>
      <c r="G134" s="305"/>
      <c r="H134" s="305"/>
      <c r="I134" s="247"/>
      <c r="J134" s="247"/>
    </row>
    <row r="135" spans="1:10" s="112" customFormat="1" ht="16.2" thickBot="1" x14ac:dyDescent="0.35">
      <c r="A135" s="887" t="s">
        <v>202</v>
      </c>
      <c r="B135" s="888"/>
      <c r="C135" s="888"/>
      <c r="D135" s="889"/>
      <c r="E135" s="111">
        <f>SUM(E139)</f>
        <v>0</v>
      </c>
      <c r="F135" s="283">
        <f>SUM(F139)</f>
        <v>15000</v>
      </c>
      <c r="G135" s="283">
        <f>SUM(G139)</f>
        <v>15000</v>
      </c>
      <c r="H135" s="283">
        <f>SUM(H139)</f>
        <v>15000</v>
      </c>
      <c r="I135" s="248">
        <f>AVERAGE(G135/F135*100)</f>
        <v>100</v>
      </c>
      <c r="J135" s="248">
        <f>AVERAGE(H135/G135*100)</f>
        <v>100</v>
      </c>
    </row>
    <row r="136" spans="1:10" s="112" customFormat="1" ht="15.6" x14ac:dyDescent="0.3">
      <c r="A136" s="194"/>
      <c r="B136" s="194"/>
      <c r="C136" s="194"/>
      <c r="D136" s="194"/>
      <c r="E136" s="195"/>
      <c r="F136" s="306"/>
      <c r="G136" s="306"/>
      <c r="H136" s="306"/>
      <c r="I136" s="256"/>
      <c r="J136" s="256"/>
    </row>
    <row r="137" spans="1:10" s="1" customFormat="1" ht="15" customHeight="1" x14ac:dyDescent="0.25">
      <c r="A137" s="124"/>
      <c r="B137" s="124"/>
      <c r="C137" s="124"/>
      <c r="D137" s="181" t="s">
        <v>203</v>
      </c>
      <c r="E137" s="196"/>
      <c r="F137" s="307"/>
      <c r="G137" s="307"/>
      <c r="H137" s="307"/>
      <c r="I137" s="196"/>
      <c r="J137" s="196"/>
    </row>
    <row r="138" spans="1:10" s="1" customFormat="1" ht="13.8" x14ac:dyDescent="0.25">
      <c r="A138" s="124"/>
      <c r="B138" s="124"/>
      <c r="C138" s="124"/>
      <c r="D138" s="239" t="s">
        <v>204</v>
      </c>
      <c r="E138" s="118"/>
      <c r="F138" s="286"/>
      <c r="G138" s="286"/>
      <c r="H138" s="286"/>
      <c r="I138" s="250"/>
      <c r="J138" s="250"/>
    </row>
    <row r="139" spans="1:10" s="1" customFormat="1" ht="13.8" x14ac:dyDescent="0.25">
      <c r="A139" s="124"/>
      <c r="B139" s="124"/>
      <c r="C139" s="124"/>
      <c r="D139" s="267" t="s">
        <v>299</v>
      </c>
      <c r="E139" s="197">
        <f t="shared" ref="E139:H141" si="11">SUM(E140)</f>
        <v>0</v>
      </c>
      <c r="F139" s="280">
        <f t="shared" si="11"/>
        <v>15000</v>
      </c>
      <c r="G139" s="280">
        <f t="shared" si="11"/>
        <v>15000</v>
      </c>
      <c r="H139" s="280">
        <f t="shared" si="11"/>
        <v>15000</v>
      </c>
      <c r="I139" s="331">
        <f>AVERAGE(G139/F139*100)</f>
        <v>100</v>
      </c>
      <c r="J139" s="331">
        <f>AVERAGE(H139/G139*100)</f>
        <v>100</v>
      </c>
    </row>
    <row r="140" spans="1:10" s="150" customFormat="1" ht="13.8" x14ac:dyDescent="0.25">
      <c r="A140" s="125" t="s">
        <v>292</v>
      </c>
      <c r="B140" s="121"/>
      <c r="C140" s="163">
        <v>32</v>
      </c>
      <c r="D140" s="121" t="s">
        <v>180</v>
      </c>
      <c r="E140" s="123">
        <f t="shared" si="11"/>
        <v>0</v>
      </c>
      <c r="F140" s="288">
        <f t="shared" si="11"/>
        <v>15000</v>
      </c>
      <c r="G140" s="288">
        <v>15000</v>
      </c>
      <c r="H140" s="288">
        <v>15000</v>
      </c>
      <c r="I140" s="330">
        <f t="shared" ref="I140:J142" si="12">AVERAGE(G140/F140*100)</f>
        <v>100</v>
      </c>
      <c r="J140" s="330">
        <f t="shared" si="12"/>
        <v>100</v>
      </c>
    </row>
    <row r="141" spans="1:10" s="150" customFormat="1" ht="13.8" x14ac:dyDescent="0.25">
      <c r="A141" s="125" t="s">
        <v>292</v>
      </c>
      <c r="B141" s="121"/>
      <c r="C141" s="122">
        <v>323</v>
      </c>
      <c r="D141" s="121" t="s">
        <v>55</v>
      </c>
      <c r="E141" s="123">
        <f t="shared" si="11"/>
        <v>0</v>
      </c>
      <c r="F141" s="288">
        <f t="shared" si="11"/>
        <v>15000</v>
      </c>
      <c r="G141" s="288"/>
      <c r="H141" s="288"/>
      <c r="I141" s="330">
        <f t="shared" si="12"/>
        <v>0</v>
      </c>
      <c r="J141" s="330"/>
    </row>
    <row r="142" spans="1:10" s="132" customFormat="1" ht="13.8" hidden="1" x14ac:dyDescent="0.25">
      <c r="A142" s="125" t="s">
        <v>292</v>
      </c>
      <c r="B142" s="125">
        <v>48</v>
      </c>
      <c r="C142" s="126">
        <v>3237</v>
      </c>
      <c r="D142" s="125" t="s">
        <v>61</v>
      </c>
      <c r="E142" s="127">
        <v>0</v>
      </c>
      <c r="F142" s="291">
        <v>15000</v>
      </c>
      <c r="G142" s="291"/>
      <c r="H142" s="291"/>
      <c r="I142" s="330">
        <f t="shared" si="12"/>
        <v>0</v>
      </c>
      <c r="J142" s="330"/>
    </row>
    <row r="143" spans="1:10" s="132" customFormat="1" ht="14.4" thickBot="1" x14ac:dyDescent="0.3">
      <c r="A143" s="129"/>
      <c r="B143" s="129"/>
      <c r="C143" s="130"/>
      <c r="D143" s="129"/>
      <c r="E143" s="131"/>
      <c r="F143" s="293"/>
      <c r="G143" s="293"/>
      <c r="H143" s="293"/>
      <c r="I143" s="252"/>
      <c r="J143" s="252"/>
    </row>
    <row r="144" spans="1:10" s="1" customFormat="1" ht="15.75" customHeight="1" thickBot="1" x14ac:dyDescent="0.35">
      <c r="A144" s="887" t="s">
        <v>205</v>
      </c>
      <c r="B144" s="888"/>
      <c r="C144" s="888"/>
      <c r="D144" s="889"/>
      <c r="E144" s="111">
        <f>SUM(E148+E155+E162)</f>
        <v>0</v>
      </c>
      <c r="F144" s="283">
        <f>SUM(F148+F155+F162)</f>
        <v>30000</v>
      </c>
      <c r="G144" s="283">
        <f>SUM(G148+G155+G162)</f>
        <v>30500</v>
      </c>
      <c r="H144" s="283">
        <f>SUM(H148+H155+H162)</f>
        <v>31000</v>
      </c>
      <c r="I144" s="248">
        <f>AVERAGE(G144/F144*100)</f>
        <v>101.66666666666666</v>
      </c>
      <c r="J144" s="248">
        <f>AVERAGE(H144/G144*100)</f>
        <v>101.63934426229508</v>
      </c>
    </row>
    <row r="145" spans="1:10" s="1" customFormat="1" ht="15.75" customHeight="1" x14ac:dyDescent="0.25">
      <c r="A145" s="194"/>
      <c r="B145" s="194"/>
      <c r="C145" s="194"/>
      <c r="D145" s="194"/>
      <c r="E145" s="195"/>
      <c r="F145" s="306"/>
      <c r="G145" s="306"/>
      <c r="H145" s="306"/>
      <c r="I145" s="247"/>
      <c r="J145" s="247"/>
    </row>
    <row r="146" spans="1:10" s="1" customFormat="1" ht="12.75" customHeight="1" x14ac:dyDescent="0.25">
      <c r="A146" s="124"/>
      <c r="B146" s="124"/>
      <c r="C146" s="124"/>
      <c r="D146" s="181" t="s">
        <v>203</v>
      </c>
      <c r="E146" s="116"/>
      <c r="F146" s="285"/>
      <c r="G146" s="285"/>
      <c r="H146" s="285"/>
      <c r="I146" s="249"/>
      <c r="J146" s="249"/>
    </row>
    <row r="147" spans="1:10" s="1" customFormat="1" ht="12.75" customHeight="1" x14ac:dyDescent="0.25">
      <c r="A147" s="124"/>
      <c r="B147" s="124"/>
      <c r="C147" s="124"/>
      <c r="D147" s="239" t="s">
        <v>197</v>
      </c>
      <c r="E147" s="118"/>
      <c r="F147" s="286"/>
      <c r="G147" s="286"/>
      <c r="H147" s="286"/>
      <c r="I147" s="250"/>
      <c r="J147" s="250"/>
    </row>
    <row r="148" spans="1:10" s="1" customFormat="1" ht="15.75" customHeight="1" x14ac:dyDescent="0.25">
      <c r="A148" s="124"/>
      <c r="B148" s="124"/>
      <c r="C148" s="124"/>
      <c r="D148" s="267" t="s">
        <v>300</v>
      </c>
      <c r="E148" s="197">
        <f t="shared" ref="E148:H149" si="13">SUM(E149)</f>
        <v>0</v>
      </c>
      <c r="F148" s="280">
        <f t="shared" si="13"/>
        <v>2000</v>
      </c>
      <c r="G148" s="280">
        <f t="shared" si="13"/>
        <v>1500</v>
      </c>
      <c r="H148" s="280">
        <f t="shared" si="13"/>
        <v>1000</v>
      </c>
      <c r="I148" s="331">
        <f>AVERAGE(G148/F148*100)</f>
        <v>75</v>
      </c>
      <c r="J148" s="331">
        <f>AVERAGE(H148/G148*100)</f>
        <v>66.666666666666657</v>
      </c>
    </row>
    <row r="149" spans="1:10" s="150" customFormat="1" ht="13.8" x14ac:dyDescent="0.25">
      <c r="A149" s="125" t="s">
        <v>293</v>
      </c>
      <c r="B149" s="121"/>
      <c r="C149" s="122">
        <v>38</v>
      </c>
      <c r="D149" s="121" t="s">
        <v>198</v>
      </c>
      <c r="E149" s="123">
        <f t="shared" si="13"/>
        <v>0</v>
      </c>
      <c r="F149" s="288">
        <f t="shared" si="13"/>
        <v>2000</v>
      </c>
      <c r="G149" s="288">
        <v>1500</v>
      </c>
      <c r="H149" s="288">
        <v>1000</v>
      </c>
      <c r="I149" s="330">
        <f t="shared" ref="I149:J151" si="14">AVERAGE(G149/F149*100)</f>
        <v>75</v>
      </c>
      <c r="J149" s="330">
        <f t="shared" si="14"/>
        <v>66.666666666666657</v>
      </c>
    </row>
    <row r="150" spans="1:10" s="150" customFormat="1" ht="13.8" x14ac:dyDescent="0.25">
      <c r="A150" s="125" t="s">
        <v>293</v>
      </c>
      <c r="B150" s="121"/>
      <c r="C150" s="122">
        <v>381</v>
      </c>
      <c r="D150" s="121" t="s">
        <v>36</v>
      </c>
      <c r="E150" s="123">
        <f>SUM(E151)</f>
        <v>0</v>
      </c>
      <c r="F150" s="288">
        <f>SUM(F151)</f>
        <v>2000</v>
      </c>
      <c r="G150" s="288"/>
      <c r="H150" s="288"/>
      <c r="I150" s="330">
        <f t="shared" si="14"/>
        <v>0</v>
      </c>
      <c r="J150" s="330"/>
    </row>
    <row r="151" spans="1:10" s="132" customFormat="1" ht="13.8" hidden="1" x14ac:dyDescent="0.25">
      <c r="A151" s="125" t="s">
        <v>293</v>
      </c>
      <c r="B151" s="125">
        <v>49</v>
      </c>
      <c r="C151" s="126">
        <v>38129</v>
      </c>
      <c r="D151" s="125" t="s">
        <v>206</v>
      </c>
      <c r="E151" s="127">
        <v>0</v>
      </c>
      <c r="F151" s="291">
        <v>2000</v>
      </c>
      <c r="G151" s="291"/>
      <c r="H151" s="291"/>
      <c r="I151" s="330">
        <f t="shared" si="14"/>
        <v>0</v>
      </c>
      <c r="J151" s="330"/>
    </row>
    <row r="152" spans="1:10" s="132" customFormat="1" ht="13.8" x14ac:dyDescent="0.25">
      <c r="A152" s="129"/>
      <c r="B152" s="129"/>
      <c r="C152" s="130"/>
      <c r="D152" s="129"/>
      <c r="E152" s="131"/>
      <c r="F152" s="293"/>
      <c r="G152" s="293"/>
      <c r="H152" s="293"/>
      <c r="I152" s="252"/>
      <c r="J152" s="252"/>
    </row>
    <row r="153" spans="1:10" s="1" customFormat="1" ht="12.75" customHeight="1" x14ac:dyDescent="0.25">
      <c r="A153" s="124"/>
      <c r="B153" s="124"/>
      <c r="C153" s="124"/>
      <c r="D153" s="181" t="s">
        <v>203</v>
      </c>
      <c r="E153" s="116"/>
      <c r="F153" s="285"/>
      <c r="G153" s="285"/>
      <c r="H153" s="285"/>
      <c r="I153" s="249"/>
      <c r="J153" s="249"/>
    </row>
    <row r="154" spans="1:10" s="1" customFormat="1" ht="12.75" customHeight="1" x14ac:dyDescent="0.25">
      <c r="A154" s="124"/>
      <c r="B154" s="124"/>
      <c r="C154" s="124"/>
      <c r="D154" s="239" t="s">
        <v>197</v>
      </c>
      <c r="E154" s="118"/>
      <c r="F154" s="286"/>
      <c r="G154" s="286"/>
      <c r="H154" s="286"/>
      <c r="I154" s="250"/>
      <c r="J154" s="250"/>
    </row>
    <row r="155" spans="1:10" s="1" customFormat="1" ht="15.75" customHeight="1" x14ac:dyDescent="0.25">
      <c r="A155" s="124"/>
      <c r="B155" s="124"/>
      <c r="C155" s="124"/>
      <c r="D155" s="267" t="s">
        <v>301</v>
      </c>
      <c r="E155" s="197">
        <f>SUM(E156)</f>
        <v>0</v>
      </c>
      <c r="F155" s="280">
        <f t="shared" ref="F155:H157" si="15">SUM(F156)</f>
        <v>25000</v>
      </c>
      <c r="G155" s="280">
        <f t="shared" si="15"/>
        <v>25000</v>
      </c>
      <c r="H155" s="280">
        <f t="shared" si="15"/>
        <v>25000</v>
      </c>
      <c r="I155" s="331">
        <f>AVERAGE(G155/F155*100)</f>
        <v>100</v>
      </c>
      <c r="J155" s="331">
        <f>AVERAGE(H155/G155*100)</f>
        <v>100</v>
      </c>
    </row>
    <row r="156" spans="1:10" s="150" customFormat="1" ht="13.8" x14ac:dyDescent="0.25">
      <c r="A156" s="125" t="s">
        <v>311</v>
      </c>
      <c r="B156" s="121"/>
      <c r="C156" s="122">
        <v>37</v>
      </c>
      <c r="D156" s="121" t="s">
        <v>275</v>
      </c>
      <c r="E156" s="123">
        <f>SUM(E157)</f>
        <v>0</v>
      </c>
      <c r="F156" s="288">
        <f t="shared" si="15"/>
        <v>25000</v>
      </c>
      <c r="G156" s="288">
        <v>25000</v>
      </c>
      <c r="H156" s="288">
        <v>25000</v>
      </c>
      <c r="I156" s="330">
        <f t="shared" ref="I156:J158" si="16">AVERAGE(G156/F156*100)</f>
        <v>100</v>
      </c>
      <c r="J156" s="330">
        <f t="shared" si="16"/>
        <v>100</v>
      </c>
    </row>
    <row r="157" spans="1:10" s="150" customFormat="1" ht="13.8" x14ac:dyDescent="0.25">
      <c r="A157" s="125" t="s">
        <v>311</v>
      </c>
      <c r="B157" s="121"/>
      <c r="C157" s="122">
        <v>372</v>
      </c>
      <c r="D157" s="121" t="s">
        <v>276</v>
      </c>
      <c r="E157" s="123">
        <f>SUM(E158)</f>
        <v>0</v>
      </c>
      <c r="F157" s="288">
        <f t="shared" si="15"/>
        <v>25000</v>
      </c>
      <c r="G157" s="288"/>
      <c r="H157" s="288"/>
      <c r="I157" s="330">
        <f t="shared" si="16"/>
        <v>0</v>
      </c>
      <c r="J157" s="330"/>
    </row>
    <row r="158" spans="1:10" s="132" customFormat="1" ht="13.8" hidden="1" x14ac:dyDescent="0.25">
      <c r="A158" s="125" t="s">
        <v>311</v>
      </c>
      <c r="B158" s="125">
        <v>50</v>
      </c>
      <c r="C158" s="126">
        <v>3721</v>
      </c>
      <c r="D158" s="125" t="s">
        <v>275</v>
      </c>
      <c r="E158" s="127">
        <v>0</v>
      </c>
      <c r="F158" s="291">
        <v>25000</v>
      </c>
      <c r="G158" s="291"/>
      <c r="H158" s="291"/>
      <c r="I158" s="330">
        <f t="shared" si="16"/>
        <v>0</v>
      </c>
      <c r="J158" s="330"/>
    </row>
    <row r="159" spans="1:10" s="132" customFormat="1" ht="13.8" x14ac:dyDescent="0.25">
      <c r="A159" s="129"/>
      <c r="B159" s="129"/>
      <c r="C159" s="130"/>
      <c r="D159" s="129"/>
      <c r="E159" s="131"/>
      <c r="F159" s="293"/>
      <c r="G159" s="293"/>
      <c r="H159" s="293"/>
      <c r="I159" s="252"/>
      <c r="J159" s="252"/>
    </row>
    <row r="160" spans="1:10" s="1" customFormat="1" ht="12.75" customHeight="1" x14ac:dyDescent="0.25">
      <c r="A160" s="124"/>
      <c r="B160" s="124"/>
      <c r="C160" s="124"/>
      <c r="D160" s="181" t="s">
        <v>203</v>
      </c>
      <c r="E160" s="116"/>
      <c r="F160" s="285"/>
      <c r="G160" s="285"/>
      <c r="H160" s="285"/>
      <c r="I160" s="249"/>
      <c r="J160" s="249"/>
    </row>
    <row r="161" spans="1:10" s="1" customFormat="1" ht="12.75" customHeight="1" x14ac:dyDescent="0.25">
      <c r="A161" s="124"/>
      <c r="B161" s="124"/>
      <c r="C161" s="124"/>
      <c r="D161" s="239" t="s">
        <v>197</v>
      </c>
      <c r="E161" s="118"/>
      <c r="F161" s="286"/>
      <c r="G161" s="286"/>
      <c r="H161" s="286"/>
      <c r="I161" s="250"/>
      <c r="J161" s="250"/>
    </row>
    <row r="162" spans="1:10" s="1" customFormat="1" ht="15.75" customHeight="1" x14ac:dyDescent="0.25">
      <c r="A162" s="124"/>
      <c r="B162" s="124"/>
      <c r="C162" s="124"/>
      <c r="D162" s="267" t="s">
        <v>302</v>
      </c>
      <c r="E162" s="197">
        <f t="shared" ref="E162:H164" si="17">SUM(E163)</f>
        <v>0</v>
      </c>
      <c r="F162" s="280">
        <f t="shared" si="17"/>
        <v>3000</v>
      </c>
      <c r="G162" s="280">
        <f t="shared" si="17"/>
        <v>4000</v>
      </c>
      <c r="H162" s="280">
        <f t="shared" si="17"/>
        <v>5000</v>
      </c>
      <c r="I162" s="331">
        <f>AVERAGE(G162/F162*100)</f>
        <v>133.33333333333331</v>
      </c>
      <c r="J162" s="331">
        <f>AVERAGE(H162/G162*100)</f>
        <v>125</v>
      </c>
    </row>
    <row r="163" spans="1:10" s="150" customFormat="1" ht="13.8" x14ac:dyDescent="0.25">
      <c r="A163" s="125" t="s">
        <v>312</v>
      </c>
      <c r="B163" s="121"/>
      <c r="C163" s="122">
        <v>37</v>
      </c>
      <c r="D163" s="121" t="s">
        <v>275</v>
      </c>
      <c r="E163" s="123">
        <f t="shared" si="17"/>
        <v>0</v>
      </c>
      <c r="F163" s="288">
        <f t="shared" si="17"/>
        <v>3000</v>
      </c>
      <c r="G163" s="288">
        <v>4000</v>
      </c>
      <c r="H163" s="288">
        <v>5000</v>
      </c>
      <c r="I163" s="330">
        <f t="shared" ref="I163:J165" si="18">AVERAGE(G163/F163*100)</f>
        <v>133.33333333333331</v>
      </c>
      <c r="J163" s="330">
        <f t="shared" si="18"/>
        <v>125</v>
      </c>
    </row>
    <row r="164" spans="1:10" s="150" customFormat="1" ht="13.8" x14ac:dyDescent="0.25">
      <c r="A164" s="125" t="s">
        <v>312</v>
      </c>
      <c r="B164" s="121"/>
      <c r="C164" s="122">
        <v>372</v>
      </c>
      <c r="D164" s="121" t="s">
        <v>276</v>
      </c>
      <c r="E164" s="123">
        <f>SUM(E165)</f>
        <v>0</v>
      </c>
      <c r="F164" s="288">
        <f t="shared" si="17"/>
        <v>3000</v>
      </c>
      <c r="G164" s="288"/>
      <c r="H164" s="288"/>
      <c r="I164" s="330">
        <f t="shared" si="18"/>
        <v>0</v>
      </c>
      <c r="J164" s="330"/>
    </row>
    <row r="165" spans="1:10" s="132" customFormat="1" ht="13.8" hidden="1" x14ac:dyDescent="0.25">
      <c r="A165" s="125" t="s">
        <v>312</v>
      </c>
      <c r="B165" s="125">
        <v>51</v>
      </c>
      <c r="C165" s="126">
        <v>3722</v>
      </c>
      <c r="D165" s="125" t="s">
        <v>78</v>
      </c>
      <c r="E165" s="127">
        <v>0</v>
      </c>
      <c r="F165" s="291">
        <v>3000</v>
      </c>
      <c r="G165" s="291"/>
      <c r="H165" s="291"/>
      <c r="I165" s="330">
        <f t="shared" si="18"/>
        <v>0</v>
      </c>
      <c r="J165" s="330"/>
    </row>
    <row r="166" spans="1:10" s="132" customFormat="1" ht="14.4" thickBot="1" x14ac:dyDescent="0.3">
      <c r="A166" s="129"/>
      <c r="B166" s="129"/>
      <c r="C166" s="130"/>
      <c r="D166" s="129"/>
      <c r="E166" s="131"/>
      <c r="F166" s="293"/>
      <c r="G166" s="293"/>
      <c r="H166" s="293"/>
      <c r="I166" s="252"/>
      <c r="J166" s="252"/>
    </row>
    <row r="167" spans="1:10" s="1" customFormat="1" ht="15.75" customHeight="1" thickBot="1" x14ac:dyDescent="0.35">
      <c r="A167" s="887" t="s">
        <v>274</v>
      </c>
      <c r="B167" s="888"/>
      <c r="C167" s="888"/>
      <c r="D167" s="889"/>
      <c r="E167" s="111">
        <f>SUM(E171)</f>
        <v>0</v>
      </c>
      <c r="F167" s="283">
        <f>SUM(F171)</f>
        <v>191000</v>
      </c>
      <c r="G167" s="283">
        <f>SUM(G171)</f>
        <v>200000</v>
      </c>
      <c r="H167" s="283">
        <f>SUM(H171)</f>
        <v>200000</v>
      </c>
      <c r="I167" s="248">
        <f>AVERAGE(G167/F167*100)</f>
        <v>104.71204188481676</v>
      </c>
      <c r="J167" s="248">
        <f>AVERAGE(H167/G167*100)</f>
        <v>100</v>
      </c>
    </row>
    <row r="168" spans="1:10" s="1" customFormat="1" ht="15.75" customHeight="1" x14ac:dyDescent="0.25">
      <c r="A168" s="194"/>
      <c r="B168" s="194"/>
      <c r="C168" s="194"/>
      <c r="D168" s="194"/>
      <c r="E168" s="195"/>
      <c r="F168" s="306"/>
      <c r="G168" s="306"/>
      <c r="H168" s="306"/>
      <c r="I168" s="247"/>
      <c r="J168" s="247"/>
    </row>
    <row r="169" spans="1:10" s="1" customFormat="1" ht="12.75" customHeight="1" x14ac:dyDescent="0.25">
      <c r="A169" s="124"/>
      <c r="B169" s="124"/>
      <c r="C169" s="124"/>
      <c r="D169" s="181" t="s">
        <v>203</v>
      </c>
      <c r="E169" s="116"/>
      <c r="F169" s="285"/>
      <c r="G169" s="285"/>
      <c r="H169" s="285"/>
      <c r="I169" s="249"/>
      <c r="J169" s="249"/>
    </row>
    <row r="170" spans="1:10" s="1" customFormat="1" ht="12.75" customHeight="1" x14ac:dyDescent="0.25">
      <c r="A170" s="124"/>
      <c r="B170" s="124"/>
      <c r="C170" s="124"/>
      <c r="D170" s="239" t="s">
        <v>197</v>
      </c>
      <c r="E170" s="118"/>
      <c r="F170" s="286"/>
      <c r="G170" s="286"/>
      <c r="H170" s="286"/>
      <c r="I170" s="250"/>
      <c r="J170" s="250"/>
    </row>
    <row r="171" spans="1:10" s="1" customFormat="1" ht="15.75" customHeight="1" x14ac:dyDescent="0.25">
      <c r="A171" s="124"/>
      <c r="B171" s="124"/>
      <c r="C171" s="124"/>
      <c r="D171" s="267" t="s">
        <v>303</v>
      </c>
      <c r="E171" s="197">
        <f t="shared" ref="E171:H172" si="19">SUM(E172)</f>
        <v>0</v>
      </c>
      <c r="F171" s="280">
        <f t="shared" si="19"/>
        <v>191000</v>
      </c>
      <c r="G171" s="280">
        <f t="shared" si="19"/>
        <v>200000</v>
      </c>
      <c r="H171" s="280">
        <f t="shared" si="19"/>
        <v>200000</v>
      </c>
      <c r="I171" s="331">
        <f>AVERAGE(G171/F171*100)</f>
        <v>104.71204188481676</v>
      </c>
      <c r="J171" s="331">
        <f>AVERAGE(H171/G171*100)</f>
        <v>100</v>
      </c>
    </row>
    <row r="172" spans="1:10" s="150" customFormat="1" ht="13.8" x14ac:dyDescent="0.25">
      <c r="A172" s="125" t="s">
        <v>313</v>
      </c>
      <c r="B172" s="121"/>
      <c r="C172" s="122">
        <v>37</v>
      </c>
      <c r="D172" s="121" t="s">
        <v>275</v>
      </c>
      <c r="E172" s="123">
        <f t="shared" si="19"/>
        <v>0</v>
      </c>
      <c r="F172" s="288">
        <f t="shared" si="19"/>
        <v>191000</v>
      </c>
      <c r="G172" s="288">
        <v>200000</v>
      </c>
      <c r="H172" s="288">
        <v>200000</v>
      </c>
      <c r="I172" s="330">
        <f t="shared" ref="I172:J174" si="20">AVERAGE(G172/F172*100)</f>
        <v>104.71204188481676</v>
      </c>
      <c r="J172" s="330">
        <f t="shared" si="20"/>
        <v>100</v>
      </c>
    </row>
    <row r="173" spans="1:10" s="150" customFormat="1" ht="13.8" x14ac:dyDescent="0.25">
      <c r="A173" s="125" t="s">
        <v>313</v>
      </c>
      <c r="B173" s="121"/>
      <c r="C173" s="122">
        <v>372</v>
      </c>
      <c r="D173" s="121" t="s">
        <v>276</v>
      </c>
      <c r="E173" s="123">
        <f>SUM(E174)</f>
        <v>0</v>
      </c>
      <c r="F173" s="288">
        <f>SUM(F174)</f>
        <v>191000</v>
      </c>
      <c r="G173" s="288"/>
      <c r="H173" s="288"/>
      <c r="I173" s="330">
        <f t="shared" si="20"/>
        <v>0</v>
      </c>
      <c r="J173" s="330"/>
    </row>
    <row r="174" spans="1:10" s="132" customFormat="1" ht="13.8" hidden="1" x14ac:dyDescent="0.25">
      <c r="A174" s="125" t="s">
        <v>313</v>
      </c>
      <c r="B174" s="125">
        <v>52</v>
      </c>
      <c r="C174" s="126">
        <v>37215</v>
      </c>
      <c r="D174" s="125" t="s">
        <v>277</v>
      </c>
      <c r="E174" s="127">
        <v>0</v>
      </c>
      <c r="F174" s="291">
        <v>191000</v>
      </c>
      <c r="G174" s="291"/>
      <c r="H174" s="291"/>
      <c r="I174" s="330">
        <f t="shared" si="20"/>
        <v>0</v>
      </c>
      <c r="J174" s="330"/>
    </row>
    <row r="175" spans="1:10" s="132" customFormat="1" ht="14.4" thickBot="1" x14ac:dyDescent="0.3">
      <c r="A175" s="129"/>
      <c r="B175" s="129"/>
      <c r="C175" s="130"/>
      <c r="D175" s="129"/>
      <c r="E175" s="131"/>
      <c r="F175" s="293"/>
      <c r="G175" s="293"/>
      <c r="H175" s="293"/>
      <c r="I175" s="252"/>
      <c r="J175" s="252"/>
    </row>
    <row r="176" spans="1:10" s="193" customFormat="1" ht="17.399999999999999" thickBot="1" x14ac:dyDescent="0.35">
      <c r="A176" s="871" t="s">
        <v>273</v>
      </c>
      <c r="B176" s="872"/>
      <c r="C176" s="872"/>
      <c r="D176" s="873"/>
      <c r="E176" s="198">
        <f>SUM(E178+E199)</f>
        <v>360000</v>
      </c>
      <c r="F176" s="308">
        <f>SUM(F178+F199)</f>
        <v>141000</v>
      </c>
      <c r="G176" s="308">
        <f>SUM(G178+G199)</f>
        <v>149000</v>
      </c>
      <c r="H176" s="308">
        <f>SUM(H178+H199)</f>
        <v>154000</v>
      </c>
      <c r="I176" s="246">
        <f>AVERAGE(G176/F176*100)</f>
        <v>105.67375886524823</v>
      </c>
      <c r="J176" s="246">
        <f>AVERAGE(H176/G176*100)</f>
        <v>103.35570469798658</v>
      </c>
    </row>
    <row r="177" spans="1:10" s="193" customFormat="1" ht="17.399999999999999" thickBot="1" x14ac:dyDescent="0.35">
      <c r="A177" s="191"/>
      <c r="B177" s="191"/>
      <c r="C177" s="191"/>
      <c r="D177" s="191"/>
      <c r="E177" s="192"/>
      <c r="F177" s="305"/>
      <c r="G177" s="305"/>
      <c r="H177" s="305"/>
      <c r="I177" s="247"/>
      <c r="J177" s="247"/>
    </row>
    <row r="178" spans="1:10" s="112" customFormat="1" ht="16.2" thickBot="1" x14ac:dyDescent="0.35">
      <c r="A178" s="887" t="s">
        <v>207</v>
      </c>
      <c r="B178" s="888"/>
      <c r="C178" s="888"/>
      <c r="D178" s="889"/>
      <c r="E178" s="111">
        <f>SUM(E183+E194)</f>
        <v>360000</v>
      </c>
      <c r="F178" s="283">
        <f>SUM(F183+F194)</f>
        <v>106000</v>
      </c>
      <c r="G178" s="283">
        <f>SUM(G183+G194)</f>
        <v>99000</v>
      </c>
      <c r="H178" s="283">
        <f>SUM(H183+H194)</f>
        <v>104000</v>
      </c>
      <c r="I178" s="248">
        <f>AVERAGE(G178/F178*100)</f>
        <v>93.396226415094347</v>
      </c>
      <c r="J178" s="248">
        <f>AVERAGE(H178/G178*100)</f>
        <v>105.05050505050507</v>
      </c>
    </row>
    <row r="179" spans="1:10" s="112" customFormat="1" ht="15.6" x14ac:dyDescent="0.3">
      <c r="A179" s="194"/>
      <c r="B179" s="194"/>
      <c r="C179" s="194"/>
      <c r="D179" s="194"/>
      <c r="E179" s="199"/>
      <c r="F179" s="309"/>
      <c r="G179" s="309"/>
      <c r="H179" s="309"/>
      <c r="I179" s="247"/>
      <c r="J179" s="247"/>
    </row>
    <row r="180" spans="1:10" s="1" customFormat="1" ht="13.8" x14ac:dyDescent="0.25">
      <c r="A180" s="124"/>
      <c r="B180" s="124"/>
      <c r="C180" s="124"/>
      <c r="D180" s="115" t="s">
        <v>208</v>
      </c>
      <c r="E180" s="116"/>
      <c r="F180" s="285"/>
      <c r="G180" s="285"/>
      <c r="H180" s="285"/>
      <c r="I180" s="257"/>
      <c r="J180" s="257"/>
    </row>
    <row r="181" spans="1:10" s="1" customFormat="1" ht="15" customHeight="1" x14ac:dyDescent="0.25">
      <c r="A181" s="124"/>
      <c r="B181" s="124"/>
      <c r="C181" s="124"/>
      <c r="D181" s="239" t="s">
        <v>209</v>
      </c>
      <c r="E181" s="118"/>
      <c r="F181" s="286"/>
      <c r="G181" s="286"/>
      <c r="H181" s="286"/>
      <c r="I181" s="258"/>
      <c r="J181" s="258"/>
    </row>
    <row r="182" spans="1:10" s="1" customFormat="1" ht="15" customHeight="1" x14ac:dyDescent="0.25">
      <c r="A182" s="124"/>
      <c r="B182" s="124"/>
      <c r="C182" s="124"/>
      <c r="D182" s="878" t="s">
        <v>304</v>
      </c>
      <c r="E182" s="118"/>
      <c r="F182" s="286"/>
      <c r="G182" s="286"/>
      <c r="H182" s="286"/>
      <c r="I182" s="259"/>
      <c r="J182" s="259"/>
    </row>
    <row r="183" spans="1:10" s="1" customFormat="1" ht="15.75" customHeight="1" x14ac:dyDescent="0.25">
      <c r="A183" s="176"/>
      <c r="B183" s="176"/>
      <c r="C183" s="176"/>
      <c r="D183" s="879"/>
      <c r="E183" s="197">
        <f>SUM(E184+E188)</f>
        <v>360000</v>
      </c>
      <c r="F183" s="280">
        <f>SUM(F184+F188)</f>
        <v>102000</v>
      </c>
      <c r="G183" s="280">
        <f>SUM(G184+G188)</f>
        <v>95000</v>
      </c>
      <c r="H183" s="280">
        <f>SUM(H184+H188)</f>
        <v>100000</v>
      </c>
      <c r="I183" s="331">
        <f>AVERAGE(G183/F183*100)</f>
        <v>93.137254901960787</v>
      </c>
      <c r="J183" s="331">
        <f>AVERAGE(H183/G183*100)</f>
        <v>105.26315789473684</v>
      </c>
    </row>
    <row r="184" spans="1:10" s="150" customFormat="1" ht="13.8" x14ac:dyDescent="0.25">
      <c r="A184" s="165" t="s">
        <v>292</v>
      </c>
      <c r="B184" s="121"/>
      <c r="C184" s="163">
        <v>37</v>
      </c>
      <c r="D184" s="164" t="s">
        <v>76</v>
      </c>
      <c r="E184" s="123">
        <f>SUM(E185)</f>
        <v>340000</v>
      </c>
      <c r="F184" s="288">
        <f>SUM(F185)</f>
        <v>87000</v>
      </c>
      <c r="G184" s="288">
        <v>85000</v>
      </c>
      <c r="H184" s="288">
        <v>90000</v>
      </c>
      <c r="I184" s="330">
        <f t="shared" ref="I184:J190" si="21">AVERAGE(G184/F184*100)</f>
        <v>97.701149425287355</v>
      </c>
      <c r="J184" s="330">
        <f t="shared" si="21"/>
        <v>105.88235294117648</v>
      </c>
    </row>
    <row r="185" spans="1:10" s="132" customFormat="1" ht="13.8" x14ac:dyDescent="0.25">
      <c r="A185" s="165" t="s">
        <v>292</v>
      </c>
      <c r="B185" s="121"/>
      <c r="C185" s="163">
        <v>372</v>
      </c>
      <c r="D185" s="164" t="s">
        <v>76</v>
      </c>
      <c r="E185" s="123">
        <f>SUM(E186:E187)</f>
        <v>340000</v>
      </c>
      <c r="F185" s="288">
        <f>SUM(F186:F187)</f>
        <v>87000</v>
      </c>
      <c r="G185" s="288"/>
      <c r="H185" s="288"/>
      <c r="I185" s="330">
        <f t="shared" si="21"/>
        <v>0</v>
      </c>
      <c r="J185" s="330"/>
    </row>
    <row r="186" spans="1:10" s="132" customFormat="1" ht="13.8" hidden="1" x14ac:dyDescent="0.25">
      <c r="A186" s="165" t="s">
        <v>292</v>
      </c>
      <c r="B186" s="125">
        <v>53</v>
      </c>
      <c r="C186" s="165">
        <v>3721</v>
      </c>
      <c r="D186" s="166" t="s">
        <v>77</v>
      </c>
      <c r="E186" s="127">
        <v>320000</v>
      </c>
      <c r="F186" s="291">
        <v>80000</v>
      </c>
      <c r="G186" s="291"/>
      <c r="H186" s="291"/>
      <c r="I186" s="330">
        <f t="shared" si="21"/>
        <v>0</v>
      </c>
      <c r="J186" s="330"/>
    </row>
    <row r="187" spans="1:10" s="132" customFormat="1" ht="13.8" hidden="1" x14ac:dyDescent="0.25">
      <c r="A187" s="165" t="s">
        <v>292</v>
      </c>
      <c r="B187" s="125">
        <v>54</v>
      </c>
      <c r="C187" s="165">
        <v>3722</v>
      </c>
      <c r="D187" s="166" t="s">
        <v>78</v>
      </c>
      <c r="E187" s="127">
        <v>20000</v>
      </c>
      <c r="F187" s="291">
        <v>7000</v>
      </c>
      <c r="G187" s="291"/>
      <c r="H187" s="291"/>
      <c r="I187" s="330">
        <f t="shared" si="21"/>
        <v>0</v>
      </c>
      <c r="J187" s="330"/>
    </row>
    <row r="188" spans="1:10" s="183" customFormat="1" ht="13.8" x14ac:dyDescent="0.25">
      <c r="A188" s="165" t="s">
        <v>292</v>
      </c>
      <c r="B188" s="163"/>
      <c r="C188" s="122">
        <v>38</v>
      </c>
      <c r="D188" s="164" t="s">
        <v>128</v>
      </c>
      <c r="E188" s="123">
        <f>SUM(E189)</f>
        <v>20000</v>
      </c>
      <c r="F188" s="288">
        <f>SUM(F189)</f>
        <v>15000</v>
      </c>
      <c r="G188" s="288">
        <v>10000</v>
      </c>
      <c r="H188" s="288">
        <v>10000</v>
      </c>
      <c r="I188" s="330">
        <f t="shared" si="21"/>
        <v>66.666666666666657</v>
      </c>
      <c r="J188" s="330">
        <f t="shared" si="21"/>
        <v>100</v>
      </c>
    </row>
    <row r="189" spans="1:10" s="183" customFormat="1" ht="13.8" x14ac:dyDescent="0.25">
      <c r="A189" s="165" t="s">
        <v>292</v>
      </c>
      <c r="B189" s="163"/>
      <c r="C189" s="122">
        <v>382</v>
      </c>
      <c r="D189" s="164" t="s">
        <v>37</v>
      </c>
      <c r="E189" s="123">
        <f>SUM(E190)</f>
        <v>20000</v>
      </c>
      <c r="F189" s="288">
        <f>SUM(F190)</f>
        <v>15000</v>
      </c>
      <c r="G189" s="288"/>
      <c r="H189" s="288"/>
      <c r="I189" s="330">
        <f t="shared" si="21"/>
        <v>0</v>
      </c>
      <c r="J189" s="330"/>
    </row>
    <row r="190" spans="1:10" s="178" customFormat="1" ht="13.8" hidden="1" x14ac:dyDescent="0.25">
      <c r="A190" s="165" t="s">
        <v>292</v>
      </c>
      <c r="B190" s="233">
        <v>55</v>
      </c>
      <c r="C190" s="126">
        <v>3822</v>
      </c>
      <c r="D190" s="166" t="s">
        <v>87</v>
      </c>
      <c r="E190" s="127">
        <v>20000</v>
      </c>
      <c r="F190" s="291">
        <v>15000</v>
      </c>
      <c r="G190" s="291"/>
      <c r="H190" s="291"/>
      <c r="I190" s="330">
        <f t="shared" si="21"/>
        <v>0</v>
      </c>
      <c r="J190" s="330"/>
    </row>
    <row r="191" spans="1:10" s="190" customFormat="1" x14ac:dyDescent="0.25">
      <c r="A191" s="186"/>
      <c r="B191" s="105"/>
      <c r="C191" s="186"/>
      <c r="D191" s="105"/>
      <c r="E191" s="186"/>
      <c r="F191" s="304"/>
      <c r="G191" s="304"/>
      <c r="H191" s="304"/>
      <c r="I191" s="255"/>
      <c r="J191" s="255"/>
    </row>
    <row r="192" spans="1:10" s="200" customFormat="1" ht="13.8" x14ac:dyDescent="0.25">
      <c r="B192" s="95"/>
      <c r="C192" s="201"/>
      <c r="D192" s="202" t="s">
        <v>208</v>
      </c>
      <c r="E192" s="116"/>
      <c r="F192" s="285"/>
      <c r="G192" s="285"/>
      <c r="H192" s="285"/>
      <c r="I192" s="257"/>
      <c r="J192" s="257"/>
    </row>
    <row r="193" spans="1:10" s="200" customFormat="1" ht="13.8" x14ac:dyDescent="0.25">
      <c r="B193" s="95"/>
      <c r="C193" s="201"/>
      <c r="D193" s="238" t="s">
        <v>197</v>
      </c>
      <c r="E193" s="203"/>
      <c r="F193" s="310"/>
      <c r="G193" s="310"/>
      <c r="H193" s="310"/>
      <c r="I193" s="258"/>
      <c r="J193" s="258"/>
    </row>
    <row r="194" spans="1:10" s="95" customFormat="1" ht="27.6" x14ac:dyDescent="0.25">
      <c r="C194" s="201"/>
      <c r="D194" s="272" t="s">
        <v>305</v>
      </c>
      <c r="E194" s="197">
        <f t="shared" ref="E194:H196" si="22">SUM(E195)</f>
        <v>0</v>
      </c>
      <c r="F194" s="280">
        <f t="shared" si="22"/>
        <v>4000</v>
      </c>
      <c r="G194" s="280">
        <f t="shared" si="22"/>
        <v>4000</v>
      </c>
      <c r="H194" s="280">
        <f t="shared" si="22"/>
        <v>4000</v>
      </c>
      <c r="I194" s="332">
        <f>AVERAGE(G194/F194*100)</f>
        <v>100</v>
      </c>
      <c r="J194" s="332">
        <f>AVERAGE(H194/G194*100)</f>
        <v>100</v>
      </c>
    </row>
    <row r="195" spans="1:10" s="183" customFormat="1" ht="13.8" x14ac:dyDescent="0.25">
      <c r="A195" s="165" t="s">
        <v>306</v>
      </c>
      <c r="B195" s="163"/>
      <c r="C195" s="122">
        <v>37</v>
      </c>
      <c r="D195" s="164" t="s">
        <v>76</v>
      </c>
      <c r="E195" s="123">
        <f t="shared" si="22"/>
        <v>0</v>
      </c>
      <c r="F195" s="288">
        <f t="shared" si="22"/>
        <v>4000</v>
      </c>
      <c r="G195" s="288">
        <v>4000</v>
      </c>
      <c r="H195" s="288">
        <v>4000</v>
      </c>
      <c r="I195" s="330">
        <f t="shared" ref="I195:J197" si="23">AVERAGE(G195/F195*100)</f>
        <v>100</v>
      </c>
      <c r="J195" s="330">
        <f t="shared" si="23"/>
        <v>100</v>
      </c>
    </row>
    <row r="196" spans="1:10" s="183" customFormat="1" ht="13.8" x14ac:dyDescent="0.25">
      <c r="A196" s="165" t="s">
        <v>306</v>
      </c>
      <c r="B196" s="163"/>
      <c r="C196" s="122">
        <v>372</v>
      </c>
      <c r="D196" s="164" t="s">
        <v>76</v>
      </c>
      <c r="E196" s="123">
        <f t="shared" si="22"/>
        <v>0</v>
      </c>
      <c r="F196" s="288">
        <f t="shared" si="22"/>
        <v>4000</v>
      </c>
      <c r="G196" s="288"/>
      <c r="H196" s="288"/>
      <c r="I196" s="330">
        <f t="shared" si="23"/>
        <v>0</v>
      </c>
      <c r="J196" s="330"/>
    </row>
    <row r="197" spans="1:10" s="178" customFormat="1" ht="13.8" hidden="1" x14ac:dyDescent="0.25">
      <c r="A197" s="165" t="s">
        <v>306</v>
      </c>
      <c r="B197" s="233">
        <v>56</v>
      </c>
      <c r="C197" s="126">
        <v>3721</v>
      </c>
      <c r="D197" s="166" t="s">
        <v>77</v>
      </c>
      <c r="E197" s="127">
        <v>0</v>
      </c>
      <c r="F197" s="291">
        <v>4000</v>
      </c>
      <c r="G197" s="291"/>
      <c r="H197" s="291"/>
      <c r="I197" s="330">
        <f t="shared" si="23"/>
        <v>0</v>
      </c>
      <c r="J197" s="330"/>
    </row>
    <row r="198" spans="1:10" s="178" customFormat="1" ht="14.4" thickBot="1" x14ac:dyDescent="0.3">
      <c r="A198" s="172"/>
      <c r="B198" s="172"/>
      <c r="C198" s="130"/>
      <c r="D198" s="173"/>
      <c r="E198" s="131"/>
      <c r="F198" s="293"/>
      <c r="G198" s="293"/>
      <c r="H198" s="293"/>
      <c r="I198" s="252"/>
      <c r="J198" s="252"/>
    </row>
    <row r="199" spans="1:10" s="99" customFormat="1" ht="16.5" customHeight="1" thickBot="1" x14ac:dyDescent="0.35">
      <c r="A199" s="856" t="s">
        <v>210</v>
      </c>
      <c r="B199" s="857"/>
      <c r="C199" s="857"/>
      <c r="D199" s="897"/>
      <c r="E199" s="111">
        <f>SUM(E203)</f>
        <v>0</v>
      </c>
      <c r="F199" s="283">
        <f>SUM(F203)</f>
        <v>35000</v>
      </c>
      <c r="G199" s="283">
        <f>SUM(G203)</f>
        <v>50000</v>
      </c>
      <c r="H199" s="283">
        <f>SUM(H203)</f>
        <v>50000</v>
      </c>
      <c r="I199" s="248">
        <f>AVERAGE(G199/F199*100)</f>
        <v>142.85714285714286</v>
      </c>
      <c r="J199" s="248">
        <f>AVERAGE(H199/G199*100)</f>
        <v>100</v>
      </c>
    </row>
    <row r="200" spans="1:10" s="99" customFormat="1" ht="15.6" x14ac:dyDescent="0.3">
      <c r="A200" s="100"/>
      <c r="B200" s="100"/>
      <c r="C200" s="100"/>
      <c r="D200" s="100"/>
      <c r="E200" s="199"/>
      <c r="F200" s="309"/>
      <c r="G200" s="309"/>
      <c r="H200" s="309"/>
      <c r="I200" s="247"/>
      <c r="J200" s="247"/>
    </row>
    <row r="201" spans="1:10" s="200" customFormat="1" ht="13.8" x14ac:dyDescent="0.25">
      <c r="D201" s="202" t="s">
        <v>211</v>
      </c>
      <c r="E201" s="182"/>
      <c r="F201" s="303"/>
      <c r="G201" s="303"/>
      <c r="H201" s="303"/>
      <c r="I201" s="249"/>
      <c r="J201" s="249"/>
    </row>
    <row r="202" spans="1:10" s="200" customFormat="1" x14ac:dyDescent="0.25">
      <c r="D202" s="238" t="s">
        <v>195</v>
      </c>
      <c r="E202" s="204"/>
      <c r="F202" s="311"/>
      <c r="G202" s="311"/>
      <c r="H202" s="311"/>
      <c r="I202" s="250"/>
      <c r="J202" s="250"/>
    </row>
    <row r="203" spans="1:10" s="95" customFormat="1" ht="13.8" x14ac:dyDescent="0.25">
      <c r="A203" s="200"/>
      <c r="B203" s="200"/>
      <c r="C203" s="200"/>
      <c r="D203" s="272" t="s">
        <v>314</v>
      </c>
      <c r="E203" s="197">
        <f t="shared" ref="E203:H205" si="24">SUM(E204)</f>
        <v>0</v>
      </c>
      <c r="F203" s="280">
        <f t="shared" si="24"/>
        <v>35000</v>
      </c>
      <c r="G203" s="280">
        <f t="shared" si="24"/>
        <v>50000</v>
      </c>
      <c r="H203" s="280">
        <f t="shared" si="24"/>
        <v>50000</v>
      </c>
      <c r="I203" s="332">
        <f>AVERAGE(G203/F203*100)</f>
        <v>142.85714285714286</v>
      </c>
      <c r="J203" s="332">
        <f>AVERAGE(H203/G203*100)</f>
        <v>100</v>
      </c>
    </row>
    <row r="204" spans="1:10" s="150" customFormat="1" ht="13.8" x14ac:dyDescent="0.25">
      <c r="A204" s="125" t="s">
        <v>293</v>
      </c>
      <c r="B204" s="121"/>
      <c r="C204" s="163">
        <v>32</v>
      </c>
      <c r="D204" s="164" t="s">
        <v>180</v>
      </c>
      <c r="E204" s="123">
        <f t="shared" si="24"/>
        <v>0</v>
      </c>
      <c r="F204" s="288">
        <f t="shared" si="24"/>
        <v>35000</v>
      </c>
      <c r="G204" s="288">
        <v>50000</v>
      </c>
      <c r="H204" s="288">
        <v>50000</v>
      </c>
      <c r="I204" s="330">
        <f t="shared" ref="I204:J206" si="25">AVERAGE(G204/F204*100)</f>
        <v>142.85714285714286</v>
      </c>
      <c r="J204" s="330">
        <f t="shared" si="25"/>
        <v>100</v>
      </c>
    </row>
    <row r="205" spans="1:10" s="150" customFormat="1" ht="13.8" x14ac:dyDescent="0.25">
      <c r="A205" s="125" t="s">
        <v>293</v>
      </c>
      <c r="B205" s="121"/>
      <c r="C205" s="163">
        <v>323</v>
      </c>
      <c r="D205" s="164" t="s">
        <v>55</v>
      </c>
      <c r="E205" s="123">
        <f t="shared" si="24"/>
        <v>0</v>
      </c>
      <c r="F205" s="288">
        <f t="shared" si="24"/>
        <v>35000</v>
      </c>
      <c r="G205" s="288"/>
      <c r="H205" s="288"/>
      <c r="I205" s="330">
        <f t="shared" si="25"/>
        <v>0</v>
      </c>
      <c r="J205" s="330"/>
    </row>
    <row r="206" spans="1:10" s="178" customFormat="1" ht="13.8" hidden="1" x14ac:dyDescent="0.25">
      <c r="A206" s="125" t="s">
        <v>293</v>
      </c>
      <c r="B206" s="165">
        <v>57</v>
      </c>
      <c r="C206" s="126">
        <v>3234</v>
      </c>
      <c r="D206" s="166" t="s">
        <v>59</v>
      </c>
      <c r="E206" s="127">
        <v>0</v>
      </c>
      <c r="F206" s="291">
        <v>35000</v>
      </c>
      <c r="G206" s="291"/>
      <c r="H206" s="291"/>
      <c r="I206" s="330">
        <f t="shared" si="25"/>
        <v>0</v>
      </c>
      <c r="J206" s="330"/>
    </row>
    <row r="207" spans="1:10" s="178" customFormat="1" ht="14.4" thickBot="1" x14ac:dyDescent="0.3">
      <c r="A207" s="132"/>
      <c r="C207" s="189"/>
      <c r="D207" s="179"/>
      <c r="E207" s="180"/>
      <c r="F207" s="302"/>
      <c r="G207" s="302"/>
      <c r="H207" s="302"/>
      <c r="I207" s="252"/>
      <c r="J207" s="252"/>
    </row>
    <row r="208" spans="1:10" s="193" customFormat="1" ht="17.25" customHeight="1" thickBot="1" x14ac:dyDescent="0.35">
      <c r="A208" s="898" t="s">
        <v>212</v>
      </c>
      <c r="B208" s="899"/>
      <c r="C208" s="899"/>
      <c r="D208" s="900"/>
      <c r="E208" s="198">
        <f>SUM(E210+E244)</f>
        <v>15000</v>
      </c>
      <c r="F208" s="308">
        <f>SUM(F210+F244)</f>
        <v>140000</v>
      </c>
      <c r="G208" s="308">
        <f>SUM(G210+G244)</f>
        <v>175000</v>
      </c>
      <c r="H208" s="308">
        <f>SUM(H210+H244)</f>
        <v>195000</v>
      </c>
      <c r="I208" s="246">
        <f>AVERAGE(G208/F208*100)</f>
        <v>125</v>
      </c>
      <c r="J208" s="246">
        <f>AVERAGE(H208/G208*100)</f>
        <v>111.42857142857143</v>
      </c>
    </row>
    <row r="209" spans="1:10" s="193" customFormat="1" ht="17.399999999999999" thickBot="1" x14ac:dyDescent="0.35">
      <c r="A209" s="205"/>
      <c r="B209" s="205"/>
      <c r="C209" s="205"/>
      <c r="D209" s="205"/>
      <c r="E209" s="192"/>
      <c r="F209" s="305"/>
      <c r="G209" s="305"/>
      <c r="H209" s="305"/>
      <c r="I209" s="247"/>
      <c r="J209" s="247"/>
    </row>
    <row r="210" spans="1:10" s="99" customFormat="1" ht="16.5" customHeight="1" thickBot="1" x14ac:dyDescent="0.35">
      <c r="A210" s="901" t="s">
        <v>213</v>
      </c>
      <c r="B210" s="902"/>
      <c r="C210" s="902"/>
      <c r="D210" s="903"/>
      <c r="E210" s="111">
        <f>SUM(E214+E221+E228+E239)</f>
        <v>5000</v>
      </c>
      <c r="F210" s="283">
        <f>SUM(F214+F221+F228+F239)</f>
        <v>135000</v>
      </c>
      <c r="G210" s="283">
        <f>SUM(G214+G221+G228+G239)</f>
        <v>170000</v>
      </c>
      <c r="H210" s="283">
        <f>SUM(H214+H221+H228+H239)</f>
        <v>190000</v>
      </c>
      <c r="I210" s="248">
        <f>AVERAGE(G210/F210*100)</f>
        <v>125.92592592592592</v>
      </c>
      <c r="J210" s="248">
        <f>AVERAGE(H210/G210*100)</f>
        <v>111.76470588235294</v>
      </c>
    </row>
    <row r="211" spans="1:10" s="99" customFormat="1" ht="15.6" x14ac:dyDescent="0.3">
      <c r="A211" s="206"/>
      <c r="B211" s="206"/>
      <c r="C211" s="206"/>
      <c r="D211" s="206"/>
      <c r="E211" s="199"/>
      <c r="F211" s="309"/>
      <c r="G211" s="309"/>
      <c r="H211" s="309"/>
      <c r="I211" s="247"/>
      <c r="J211" s="247"/>
    </row>
    <row r="212" spans="1:10" ht="13.8" x14ac:dyDescent="0.25">
      <c r="A212" s="874"/>
      <c r="B212" s="874"/>
      <c r="C212" s="875"/>
      <c r="D212" s="115" t="s">
        <v>214</v>
      </c>
      <c r="E212" s="116"/>
      <c r="F212" s="285"/>
      <c r="G212" s="285"/>
      <c r="H212" s="285"/>
      <c r="I212" s="249"/>
      <c r="J212" s="249"/>
    </row>
    <row r="213" spans="1:10" ht="13.8" x14ac:dyDescent="0.25">
      <c r="A213" s="874"/>
      <c r="B213" s="874"/>
      <c r="C213" s="875"/>
      <c r="D213" s="239" t="s">
        <v>215</v>
      </c>
      <c r="E213" s="118"/>
      <c r="F213" s="286"/>
      <c r="G213" s="286"/>
      <c r="H213" s="286"/>
      <c r="I213" s="250"/>
      <c r="J213" s="250"/>
    </row>
    <row r="214" spans="1:10" s="1" customFormat="1" ht="13.8" x14ac:dyDescent="0.25">
      <c r="A214" s="876"/>
      <c r="B214" s="876"/>
      <c r="C214" s="877"/>
      <c r="D214" s="268" t="s">
        <v>315</v>
      </c>
      <c r="E214" s="197">
        <f t="shared" ref="E214:H216" si="26">SUM(E215)</f>
        <v>5000</v>
      </c>
      <c r="F214" s="280">
        <f t="shared" si="26"/>
        <v>100000</v>
      </c>
      <c r="G214" s="280">
        <f t="shared" si="26"/>
        <v>120000</v>
      </c>
      <c r="H214" s="280">
        <f t="shared" si="26"/>
        <v>150000</v>
      </c>
      <c r="I214" s="332">
        <f>AVERAGE(G214/F214*100)</f>
        <v>120</v>
      </c>
      <c r="J214" s="332">
        <f>AVERAGE(H214/G214*100)</f>
        <v>125</v>
      </c>
    </row>
    <row r="215" spans="1:10" s="183" customFormat="1" ht="13.8" x14ac:dyDescent="0.25">
      <c r="A215" s="151" t="s">
        <v>292</v>
      </c>
      <c r="B215" s="163"/>
      <c r="C215" s="122">
        <v>32</v>
      </c>
      <c r="D215" s="164" t="s">
        <v>180</v>
      </c>
      <c r="E215" s="123">
        <f t="shared" si="26"/>
        <v>5000</v>
      </c>
      <c r="F215" s="288">
        <f t="shared" si="26"/>
        <v>100000</v>
      </c>
      <c r="G215" s="288">
        <v>120000</v>
      </c>
      <c r="H215" s="288">
        <v>150000</v>
      </c>
      <c r="I215" s="330">
        <f t="shared" ref="I215:J217" si="27">AVERAGE(G215/F215*100)</f>
        <v>120</v>
      </c>
      <c r="J215" s="330">
        <f t="shared" si="27"/>
        <v>125</v>
      </c>
    </row>
    <row r="216" spans="1:10" s="183" customFormat="1" ht="13.8" x14ac:dyDescent="0.25">
      <c r="A216" s="151" t="s">
        <v>292</v>
      </c>
      <c r="B216" s="163"/>
      <c r="C216" s="122">
        <v>323</v>
      </c>
      <c r="D216" s="164" t="s">
        <v>55</v>
      </c>
      <c r="E216" s="123">
        <f t="shared" si="26"/>
        <v>5000</v>
      </c>
      <c r="F216" s="288">
        <f t="shared" si="26"/>
        <v>100000</v>
      </c>
      <c r="G216" s="288"/>
      <c r="H216" s="288"/>
      <c r="I216" s="330">
        <f t="shared" si="27"/>
        <v>0</v>
      </c>
      <c r="J216" s="330"/>
    </row>
    <row r="217" spans="1:10" s="178" customFormat="1" ht="13.8" hidden="1" x14ac:dyDescent="0.25">
      <c r="A217" s="151" t="s">
        <v>292</v>
      </c>
      <c r="B217" s="165">
        <v>58</v>
      </c>
      <c r="C217" s="126">
        <v>3239</v>
      </c>
      <c r="D217" s="166" t="s">
        <v>216</v>
      </c>
      <c r="E217" s="127">
        <v>5000</v>
      </c>
      <c r="F217" s="291">
        <v>100000</v>
      </c>
      <c r="G217" s="291"/>
      <c r="H217" s="291"/>
      <c r="I217" s="330">
        <f t="shared" si="27"/>
        <v>0</v>
      </c>
      <c r="J217" s="330"/>
    </row>
    <row r="218" spans="1:10" s="178" customFormat="1" ht="13.8" x14ac:dyDescent="0.25">
      <c r="A218" s="172"/>
      <c r="B218" s="172"/>
      <c r="C218" s="130"/>
      <c r="D218" s="173"/>
      <c r="E218" s="131"/>
      <c r="F218" s="293"/>
      <c r="G218" s="293"/>
      <c r="H218" s="293"/>
      <c r="I218" s="252"/>
      <c r="J218" s="252"/>
    </row>
    <row r="219" spans="1:10" ht="13.8" x14ac:dyDescent="0.25">
      <c r="A219" s="128"/>
      <c r="B219" s="1"/>
      <c r="C219" s="207"/>
      <c r="D219" s="202" t="s">
        <v>214</v>
      </c>
      <c r="E219" s="116"/>
      <c r="F219" s="285"/>
      <c r="G219" s="285"/>
      <c r="H219" s="285"/>
      <c r="I219" s="890">
        <v>0</v>
      </c>
      <c r="J219" s="890">
        <v>0</v>
      </c>
    </row>
    <row r="220" spans="1:10" ht="13.8" x14ac:dyDescent="0.25">
      <c r="A220" s="128"/>
      <c r="B220" s="1"/>
      <c r="C220" s="207"/>
      <c r="D220" s="238" t="s">
        <v>217</v>
      </c>
      <c r="E220" s="118"/>
      <c r="F220" s="286"/>
      <c r="G220" s="286"/>
      <c r="H220" s="286"/>
      <c r="I220" s="891"/>
      <c r="J220" s="891"/>
    </row>
    <row r="221" spans="1:10" s="1" customFormat="1" ht="13.8" x14ac:dyDescent="0.25">
      <c r="A221" s="124"/>
      <c r="C221" s="207"/>
      <c r="D221" s="272" t="s">
        <v>316</v>
      </c>
      <c r="E221" s="197">
        <f t="shared" ref="E221:H223" si="28">SUM(E222)</f>
        <v>0</v>
      </c>
      <c r="F221" s="280">
        <f t="shared" si="28"/>
        <v>15000</v>
      </c>
      <c r="G221" s="280">
        <f t="shared" si="28"/>
        <v>20000</v>
      </c>
      <c r="H221" s="280">
        <f t="shared" si="28"/>
        <v>20000</v>
      </c>
      <c r="I221" s="892"/>
      <c r="J221" s="892"/>
    </row>
    <row r="222" spans="1:10" s="183" customFormat="1" ht="13.8" x14ac:dyDescent="0.25">
      <c r="A222" s="165" t="s">
        <v>306</v>
      </c>
      <c r="B222" s="163"/>
      <c r="C222" s="122">
        <v>38</v>
      </c>
      <c r="D222" s="164" t="s">
        <v>128</v>
      </c>
      <c r="E222" s="123">
        <f t="shared" si="28"/>
        <v>0</v>
      </c>
      <c r="F222" s="288">
        <f t="shared" si="28"/>
        <v>15000</v>
      </c>
      <c r="G222" s="288">
        <v>20000</v>
      </c>
      <c r="H222" s="288">
        <v>20000</v>
      </c>
      <c r="I222" s="330">
        <f t="shared" ref="I222:J224" si="29">AVERAGE(G222/F222*100)</f>
        <v>133.33333333333331</v>
      </c>
      <c r="J222" s="330">
        <f t="shared" si="29"/>
        <v>100</v>
      </c>
    </row>
    <row r="223" spans="1:10" s="183" customFormat="1" ht="13.8" x14ac:dyDescent="0.25">
      <c r="A223" s="165" t="s">
        <v>306</v>
      </c>
      <c r="B223" s="163"/>
      <c r="C223" s="122">
        <v>381</v>
      </c>
      <c r="D223" s="164" t="s">
        <v>36</v>
      </c>
      <c r="E223" s="123">
        <f t="shared" si="28"/>
        <v>0</v>
      </c>
      <c r="F223" s="288">
        <f t="shared" si="28"/>
        <v>15000</v>
      </c>
      <c r="G223" s="288"/>
      <c r="H223" s="288"/>
      <c r="I223" s="330">
        <f t="shared" si="29"/>
        <v>0</v>
      </c>
      <c r="J223" s="330"/>
    </row>
    <row r="224" spans="1:10" s="178" customFormat="1" ht="13.8" hidden="1" x14ac:dyDescent="0.25">
      <c r="A224" s="165" t="s">
        <v>306</v>
      </c>
      <c r="B224" s="165">
        <v>59</v>
      </c>
      <c r="C224" s="126">
        <v>3811</v>
      </c>
      <c r="D224" s="166" t="s">
        <v>279</v>
      </c>
      <c r="E224" s="127">
        <v>0</v>
      </c>
      <c r="F224" s="291">
        <v>15000</v>
      </c>
      <c r="G224" s="291"/>
      <c r="H224" s="291"/>
      <c r="I224" s="330">
        <f t="shared" si="29"/>
        <v>0</v>
      </c>
      <c r="J224" s="330"/>
    </row>
    <row r="225" spans="1:10" s="178" customFormat="1" ht="13.8" x14ac:dyDescent="0.25">
      <c r="A225" s="172"/>
      <c r="B225" s="172"/>
      <c r="C225" s="130"/>
      <c r="D225" s="173"/>
      <c r="E225" s="131"/>
      <c r="F225" s="293"/>
      <c r="G225" s="293"/>
      <c r="H225" s="293"/>
      <c r="I225" s="252"/>
      <c r="J225" s="252"/>
    </row>
    <row r="226" spans="1:10" ht="13.8" x14ac:dyDescent="0.25">
      <c r="A226" s="128"/>
      <c r="B226" s="1"/>
      <c r="C226" s="207"/>
      <c r="D226" s="202" t="s">
        <v>214</v>
      </c>
      <c r="E226" s="116"/>
      <c r="F226" s="285"/>
      <c r="G226" s="285"/>
      <c r="H226" s="285"/>
      <c r="I226" s="249"/>
      <c r="J226" s="249"/>
    </row>
    <row r="227" spans="1:10" ht="13.8" x14ac:dyDescent="0.25">
      <c r="A227" s="128"/>
      <c r="B227" s="1"/>
      <c r="C227" s="207"/>
      <c r="D227" s="238" t="s">
        <v>197</v>
      </c>
      <c r="E227" s="118"/>
      <c r="F227" s="286"/>
      <c r="G227" s="286"/>
      <c r="H227" s="286"/>
      <c r="I227" s="250"/>
      <c r="J227" s="250"/>
    </row>
    <row r="228" spans="1:10" s="1" customFormat="1" ht="13.8" x14ac:dyDescent="0.25">
      <c r="A228" s="124"/>
      <c r="C228" s="207"/>
      <c r="D228" s="273" t="s">
        <v>317</v>
      </c>
      <c r="E228" s="197">
        <f>SUM(E229+E232)</f>
        <v>0</v>
      </c>
      <c r="F228" s="280">
        <f>SUM(F229+F232)</f>
        <v>15000</v>
      </c>
      <c r="G228" s="280">
        <f>SUM(G229+G232)</f>
        <v>25000</v>
      </c>
      <c r="H228" s="280">
        <f>SUM(H229+H232)</f>
        <v>15000</v>
      </c>
      <c r="I228" s="332">
        <f>AVERAGE(G228/F228*100)</f>
        <v>166.66666666666669</v>
      </c>
      <c r="J228" s="332">
        <f>AVERAGE(H228/G228*100)</f>
        <v>60</v>
      </c>
    </row>
    <row r="229" spans="1:10" s="183" customFormat="1" ht="13.8" x14ac:dyDescent="0.25">
      <c r="A229" s="165" t="s">
        <v>307</v>
      </c>
      <c r="B229" s="163"/>
      <c r="C229" s="163">
        <v>32</v>
      </c>
      <c r="D229" s="164" t="s">
        <v>180</v>
      </c>
      <c r="E229" s="123">
        <f>SUM(E230)</f>
        <v>0</v>
      </c>
      <c r="F229" s="288">
        <f>SUM(F230)</f>
        <v>5000</v>
      </c>
      <c r="G229" s="288">
        <v>5000</v>
      </c>
      <c r="H229" s="288">
        <v>5000</v>
      </c>
      <c r="I229" s="330">
        <f t="shared" ref="I229:J234" si="30">AVERAGE(G229/F229*100)</f>
        <v>100</v>
      </c>
      <c r="J229" s="330">
        <f t="shared" si="30"/>
        <v>100</v>
      </c>
    </row>
    <row r="230" spans="1:10" s="183" customFormat="1" ht="13.8" x14ac:dyDescent="0.25">
      <c r="A230" s="165" t="s">
        <v>307</v>
      </c>
      <c r="B230" s="163"/>
      <c r="C230" s="163">
        <v>322</v>
      </c>
      <c r="D230" s="164" t="s">
        <v>51</v>
      </c>
      <c r="E230" s="123">
        <f>SUM(E231)</f>
        <v>0</v>
      </c>
      <c r="F230" s="288">
        <f>SUM(F231)</f>
        <v>5000</v>
      </c>
      <c r="G230" s="288"/>
      <c r="H230" s="288"/>
      <c r="I230" s="330">
        <f t="shared" si="30"/>
        <v>0</v>
      </c>
      <c r="J230" s="330"/>
    </row>
    <row r="231" spans="1:10" s="178" customFormat="1" ht="13.8" hidden="1" x14ac:dyDescent="0.25">
      <c r="A231" s="165" t="s">
        <v>307</v>
      </c>
      <c r="B231" s="165">
        <v>60</v>
      </c>
      <c r="C231" s="165">
        <v>3227</v>
      </c>
      <c r="D231" s="166" t="s">
        <v>219</v>
      </c>
      <c r="E231" s="127">
        <v>0</v>
      </c>
      <c r="F231" s="291">
        <v>5000</v>
      </c>
      <c r="G231" s="291"/>
      <c r="H231" s="291"/>
      <c r="I231" s="330">
        <f t="shared" si="30"/>
        <v>0</v>
      </c>
      <c r="J231" s="330"/>
    </row>
    <row r="232" spans="1:10" s="183" customFormat="1" ht="13.8" x14ac:dyDescent="0.25">
      <c r="A232" s="165" t="s">
        <v>307</v>
      </c>
      <c r="B232" s="163"/>
      <c r="C232" s="163">
        <v>42</v>
      </c>
      <c r="D232" s="164" t="s">
        <v>278</v>
      </c>
      <c r="E232" s="123">
        <f>SUM(E233)</f>
        <v>0</v>
      </c>
      <c r="F232" s="288">
        <f>SUM(F233)</f>
        <v>10000</v>
      </c>
      <c r="G232" s="288">
        <v>20000</v>
      </c>
      <c r="H232" s="288">
        <v>10000</v>
      </c>
      <c r="I232" s="330">
        <f t="shared" si="30"/>
        <v>200</v>
      </c>
      <c r="J232" s="330">
        <f t="shared" si="30"/>
        <v>50</v>
      </c>
    </row>
    <row r="233" spans="1:10" s="183" customFormat="1" ht="13.8" x14ac:dyDescent="0.25">
      <c r="A233" s="165" t="s">
        <v>307</v>
      </c>
      <c r="B233" s="163"/>
      <c r="C233" s="163">
        <v>422</v>
      </c>
      <c r="D233" s="164" t="s">
        <v>98</v>
      </c>
      <c r="E233" s="123">
        <f>SUM(E234)</f>
        <v>0</v>
      </c>
      <c r="F233" s="288">
        <f>SUM(F234)</f>
        <v>10000</v>
      </c>
      <c r="G233" s="288"/>
      <c r="H233" s="288"/>
      <c r="I233" s="330">
        <f t="shared" si="30"/>
        <v>0</v>
      </c>
      <c r="J233" s="330"/>
    </row>
    <row r="234" spans="1:10" s="178" customFormat="1" ht="13.8" hidden="1" x14ac:dyDescent="0.25">
      <c r="A234" s="165" t="s">
        <v>307</v>
      </c>
      <c r="B234" s="165">
        <v>61</v>
      </c>
      <c r="C234" s="165">
        <v>4223</v>
      </c>
      <c r="D234" s="166" t="s">
        <v>112</v>
      </c>
      <c r="E234" s="127">
        <v>0</v>
      </c>
      <c r="F234" s="291">
        <v>10000</v>
      </c>
      <c r="G234" s="291"/>
      <c r="H234" s="291"/>
      <c r="I234" s="330">
        <f t="shared" si="30"/>
        <v>0</v>
      </c>
      <c r="J234" s="330"/>
    </row>
    <row r="235" spans="1:10" s="190" customFormat="1" x14ac:dyDescent="0.25">
      <c r="A235" s="186"/>
      <c r="B235" s="105"/>
      <c r="C235" s="186"/>
      <c r="D235" s="105"/>
      <c r="E235" s="186"/>
      <c r="F235" s="304"/>
      <c r="G235" s="304"/>
      <c r="H235" s="304"/>
      <c r="I235" s="255"/>
      <c r="J235" s="255"/>
    </row>
    <row r="236" spans="1:10" ht="13.8" x14ac:dyDescent="0.25">
      <c r="A236" s="128"/>
      <c r="B236" s="1"/>
      <c r="C236" s="207"/>
      <c r="D236" s="202" t="s">
        <v>214</v>
      </c>
      <c r="E236" s="116"/>
      <c r="F236" s="285"/>
      <c r="G236" s="285"/>
      <c r="H236" s="285"/>
      <c r="I236" s="257"/>
      <c r="J236" s="257"/>
    </row>
    <row r="237" spans="1:10" s="136" customFormat="1" ht="13.8" x14ac:dyDescent="0.25">
      <c r="C237" s="208"/>
      <c r="D237" s="238" t="s">
        <v>220</v>
      </c>
      <c r="E237" s="209"/>
      <c r="F237" s="312"/>
      <c r="G237" s="312"/>
      <c r="H237" s="312"/>
      <c r="I237" s="258"/>
      <c r="J237" s="258"/>
    </row>
    <row r="238" spans="1:10" ht="13.8" x14ac:dyDescent="0.25">
      <c r="A238" s="128"/>
      <c r="B238" s="1"/>
      <c r="C238" s="207"/>
      <c r="D238" s="878" t="s">
        <v>318</v>
      </c>
      <c r="E238" s="118"/>
      <c r="F238" s="286"/>
      <c r="G238" s="286"/>
      <c r="H238" s="286"/>
      <c r="I238" s="258"/>
      <c r="J238" s="258"/>
    </row>
    <row r="239" spans="1:10" s="1" customFormat="1" ht="13.8" x14ac:dyDescent="0.25">
      <c r="A239" s="124"/>
      <c r="C239" s="207"/>
      <c r="D239" s="879"/>
      <c r="E239" s="197">
        <f t="shared" ref="E239:H240" si="31">SUM(E240)</f>
        <v>0</v>
      </c>
      <c r="F239" s="280">
        <f t="shared" si="31"/>
        <v>5000</v>
      </c>
      <c r="G239" s="280">
        <f t="shared" si="31"/>
        <v>5000</v>
      </c>
      <c r="H239" s="280">
        <f t="shared" si="31"/>
        <v>5000</v>
      </c>
      <c r="I239" s="332">
        <f>AVERAGE(G239/F239*100)</f>
        <v>100</v>
      </c>
      <c r="J239" s="332">
        <f>AVERAGE(H239/G239*100)</f>
        <v>100</v>
      </c>
    </row>
    <row r="240" spans="1:10" s="183" customFormat="1" ht="13.8" x14ac:dyDescent="0.25">
      <c r="A240" s="165" t="s">
        <v>308</v>
      </c>
      <c r="B240" s="163"/>
      <c r="C240" s="163">
        <v>32</v>
      </c>
      <c r="D240" s="164" t="s">
        <v>180</v>
      </c>
      <c r="E240" s="123">
        <f t="shared" si="31"/>
        <v>0</v>
      </c>
      <c r="F240" s="288">
        <f t="shared" si="31"/>
        <v>5000</v>
      </c>
      <c r="G240" s="288">
        <v>5000</v>
      </c>
      <c r="H240" s="288">
        <v>5000</v>
      </c>
      <c r="I240" s="330">
        <f t="shared" ref="I240:J242" si="32">AVERAGE(G240/F240*100)</f>
        <v>100</v>
      </c>
      <c r="J240" s="330">
        <f t="shared" si="32"/>
        <v>100</v>
      </c>
    </row>
    <row r="241" spans="1:10" s="183" customFormat="1" ht="13.8" x14ac:dyDescent="0.25">
      <c r="A241" s="165" t="s">
        <v>308</v>
      </c>
      <c r="B241" s="163"/>
      <c r="C241" s="163">
        <v>323</v>
      </c>
      <c r="D241" s="164" t="s">
        <v>117</v>
      </c>
      <c r="E241" s="123">
        <f>SUM(E242:E242)</f>
        <v>0</v>
      </c>
      <c r="F241" s="288">
        <f>SUM(F242)</f>
        <v>5000</v>
      </c>
      <c r="G241" s="288"/>
      <c r="H241" s="288"/>
      <c r="I241" s="330">
        <f t="shared" si="32"/>
        <v>0</v>
      </c>
      <c r="J241" s="330"/>
    </row>
    <row r="242" spans="1:10" s="178" customFormat="1" ht="13.8" hidden="1" x14ac:dyDescent="0.25">
      <c r="A242" s="165" t="s">
        <v>308</v>
      </c>
      <c r="B242" s="165">
        <v>62</v>
      </c>
      <c r="C242" s="165">
        <v>3237</v>
      </c>
      <c r="D242" s="166" t="s">
        <v>221</v>
      </c>
      <c r="E242" s="127">
        <v>0</v>
      </c>
      <c r="F242" s="291">
        <v>5000</v>
      </c>
      <c r="G242" s="291"/>
      <c r="H242" s="291"/>
      <c r="I242" s="330">
        <f t="shared" si="32"/>
        <v>0</v>
      </c>
      <c r="J242" s="330"/>
    </row>
    <row r="243" spans="1:10" s="178" customFormat="1" ht="14.4" thickBot="1" x14ac:dyDescent="0.3">
      <c r="A243" s="172"/>
      <c r="B243" s="172"/>
      <c r="C243" s="172"/>
      <c r="D243" s="173"/>
      <c r="E243" s="131"/>
      <c r="F243" s="293"/>
      <c r="G243" s="293"/>
      <c r="H243" s="293"/>
      <c r="I243" s="252"/>
      <c r="J243" s="252"/>
    </row>
    <row r="244" spans="1:10" s="99" customFormat="1" ht="16.2" thickBot="1" x14ac:dyDescent="0.35">
      <c r="A244" s="856" t="s">
        <v>222</v>
      </c>
      <c r="B244" s="857"/>
      <c r="C244" s="857"/>
      <c r="D244" s="857"/>
      <c r="E244" s="111">
        <f>SUM(E248)</f>
        <v>10000</v>
      </c>
      <c r="F244" s="283">
        <f>SUM(F248)</f>
        <v>5000</v>
      </c>
      <c r="G244" s="283">
        <f>SUM(G248)</f>
        <v>5000</v>
      </c>
      <c r="H244" s="283">
        <f>SUM(H248)</f>
        <v>5000</v>
      </c>
      <c r="I244" s="248">
        <f>AVERAGE(G244/F244*100)</f>
        <v>100</v>
      </c>
      <c r="J244" s="248">
        <f>AVERAGE(H244/G244*100)</f>
        <v>100</v>
      </c>
    </row>
    <row r="245" spans="1:10" s="99" customFormat="1" ht="15.6" x14ac:dyDescent="0.3">
      <c r="A245" s="100"/>
      <c r="B245" s="100"/>
      <c r="C245" s="100"/>
      <c r="D245" s="100"/>
      <c r="E245" s="199"/>
      <c r="F245" s="309"/>
      <c r="G245" s="309"/>
      <c r="H245" s="309"/>
      <c r="I245" s="247"/>
      <c r="J245" s="247"/>
    </row>
    <row r="246" spans="1:10" ht="13.8" x14ac:dyDescent="0.25">
      <c r="B246" s="1"/>
      <c r="C246" s="207"/>
      <c r="D246" s="202" t="s">
        <v>223</v>
      </c>
      <c r="E246" s="116"/>
      <c r="F246" s="285"/>
      <c r="G246" s="285"/>
      <c r="H246" s="285"/>
      <c r="I246" s="257"/>
      <c r="J246" s="257"/>
    </row>
    <row r="247" spans="1:10" ht="14.25" customHeight="1" x14ac:dyDescent="0.25">
      <c r="B247" s="1"/>
      <c r="C247" s="207"/>
      <c r="D247" s="238" t="s">
        <v>217</v>
      </c>
      <c r="E247" s="118"/>
      <c r="F247" s="286"/>
      <c r="G247" s="286"/>
      <c r="H247" s="286"/>
      <c r="I247" s="258"/>
      <c r="J247" s="258"/>
    </row>
    <row r="248" spans="1:10" s="1" customFormat="1" ht="13.8" x14ac:dyDescent="0.25">
      <c r="C248" s="207"/>
      <c r="D248" s="272" t="s">
        <v>319</v>
      </c>
      <c r="E248" s="197">
        <f t="shared" ref="E248:H250" si="33">SUM(E249)</f>
        <v>10000</v>
      </c>
      <c r="F248" s="280">
        <f t="shared" si="33"/>
        <v>5000</v>
      </c>
      <c r="G248" s="280">
        <f t="shared" si="33"/>
        <v>5000</v>
      </c>
      <c r="H248" s="280">
        <f t="shared" si="33"/>
        <v>5000</v>
      </c>
      <c r="I248" s="332">
        <f>AVERAGE(G248/F248*100)</f>
        <v>100</v>
      </c>
      <c r="J248" s="332">
        <f>AVERAGE(H248/G248*100)</f>
        <v>100</v>
      </c>
    </row>
    <row r="249" spans="1:10" s="183" customFormat="1" ht="13.8" x14ac:dyDescent="0.25">
      <c r="A249" s="125" t="s">
        <v>293</v>
      </c>
      <c r="B249" s="163"/>
      <c r="C249" s="122">
        <v>36</v>
      </c>
      <c r="D249" s="164" t="s">
        <v>218</v>
      </c>
      <c r="E249" s="123">
        <f t="shared" si="33"/>
        <v>10000</v>
      </c>
      <c r="F249" s="288">
        <f t="shared" si="33"/>
        <v>5000</v>
      </c>
      <c r="G249" s="288">
        <v>5000</v>
      </c>
      <c r="H249" s="288">
        <v>5000</v>
      </c>
      <c r="I249" s="330">
        <f t="shared" ref="I249:J251" si="34">AVERAGE(G249/F249*100)</f>
        <v>100</v>
      </c>
      <c r="J249" s="330">
        <f t="shared" si="34"/>
        <v>100</v>
      </c>
    </row>
    <row r="250" spans="1:10" s="183" customFormat="1" ht="13.8" x14ac:dyDescent="0.25">
      <c r="A250" s="125" t="s">
        <v>293</v>
      </c>
      <c r="B250" s="163"/>
      <c r="C250" s="122">
        <v>363</v>
      </c>
      <c r="D250" s="164" t="s">
        <v>139</v>
      </c>
      <c r="E250" s="123">
        <f t="shared" si="33"/>
        <v>10000</v>
      </c>
      <c r="F250" s="288">
        <f t="shared" si="33"/>
        <v>5000</v>
      </c>
      <c r="G250" s="288"/>
      <c r="H250" s="288"/>
      <c r="I250" s="330">
        <f t="shared" si="34"/>
        <v>0</v>
      </c>
      <c r="J250" s="330"/>
    </row>
    <row r="251" spans="1:10" s="178" customFormat="1" ht="13.8" hidden="1" x14ac:dyDescent="0.25">
      <c r="A251" s="125" t="s">
        <v>293</v>
      </c>
      <c r="B251" s="165">
        <v>63</v>
      </c>
      <c r="C251" s="126">
        <v>3632</v>
      </c>
      <c r="D251" s="166" t="s">
        <v>224</v>
      </c>
      <c r="E251" s="127">
        <v>10000</v>
      </c>
      <c r="F251" s="291">
        <v>5000</v>
      </c>
      <c r="G251" s="291"/>
      <c r="H251" s="291"/>
      <c r="I251" s="330">
        <f t="shared" si="34"/>
        <v>0</v>
      </c>
      <c r="J251" s="330"/>
    </row>
    <row r="252" spans="1:10" s="178" customFormat="1" ht="14.4" thickBot="1" x14ac:dyDescent="0.3">
      <c r="A252" s="172"/>
      <c r="B252" s="172"/>
      <c r="C252" s="130"/>
      <c r="D252" s="173"/>
      <c r="E252" s="131"/>
      <c r="F252" s="293"/>
      <c r="G252" s="293"/>
      <c r="H252" s="293"/>
      <c r="I252" s="252"/>
      <c r="J252" s="252"/>
    </row>
    <row r="253" spans="1:10" s="210" customFormat="1" ht="17.399999999999999" thickBot="1" x14ac:dyDescent="0.35">
      <c r="A253" s="880" t="s">
        <v>281</v>
      </c>
      <c r="B253" s="881"/>
      <c r="C253" s="881"/>
      <c r="D253" s="881"/>
      <c r="E253" s="198">
        <f>SUM(E255+E267+E302+E313)</f>
        <v>381000</v>
      </c>
      <c r="F253" s="308">
        <f>SUM(F255+F267+F302+F313)</f>
        <v>480000</v>
      </c>
      <c r="G253" s="308">
        <f>SUM(G255+G267+G302+G313)</f>
        <v>380000</v>
      </c>
      <c r="H253" s="308">
        <f>SUM(H255+H267+H302+H313)</f>
        <v>375000</v>
      </c>
      <c r="I253" s="246">
        <f>AVERAGE(G253/F253*100)</f>
        <v>79.166666666666657</v>
      </c>
      <c r="J253" s="246">
        <f>AVERAGE(H253/G253*100)</f>
        <v>98.68421052631578</v>
      </c>
    </row>
    <row r="254" spans="1:10" ht="14.4" thickBot="1" x14ac:dyDescent="0.3">
      <c r="A254" s="128"/>
      <c r="B254" s="105"/>
      <c r="C254" s="186"/>
      <c r="D254" s="211"/>
      <c r="E254" s="195"/>
      <c r="F254" s="306"/>
      <c r="G254" s="306"/>
      <c r="H254" s="306"/>
      <c r="I254" s="247"/>
      <c r="J254" s="247"/>
    </row>
    <row r="255" spans="1:10" s="99" customFormat="1" ht="16.2" thickBot="1" x14ac:dyDescent="0.35">
      <c r="A255" s="856" t="s">
        <v>225</v>
      </c>
      <c r="B255" s="857"/>
      <c r="C255" s="857"/>
      <c r="D255" s="857"/>
      <c r="E255" s="111">
        <f>SUM(E259)</f>
        <v>115000</v>
      </c>
      <c r="F255" s="283">
        <f>SUM(F259)</f>
        <v>110000</v>
      </c>
      <c r="G255" s="283">
        <f>SUM(G259)</f>
        <v>120000</v>
      </c>
      <c r="H255" s="283">
        <f>SUM(H259)</f>
        <v>120000</v>
      </c>
      <c r="I255" s="248">
        <f>AVERAGE(G255/F255*100)</f>
        <v>109.09090909090908</v>
      </c>
      <c r="J255" s="248">
        <f>AVERAGE(H255/G255*100)</f>
        <v>100</v>
      </c>
    </row>
    <row r="256" spans="1:10" ht="13.8" x14ac:dyDescent="0.25">
      <c r="A256" s="128"/>
      <c r="B256" s="1"/>
      <c r="C256" s="207"/>
      <c r="D256" s="212"/>
      <c r="E256" s="195"/>
      <c r="F256" s="306"/>
      <c r="G256" s="306"/>
      <c r="H256" s="306"/>
      <c r="I256" s="247"/>
      <c r="J256" s="247"/>
    </row>
    <row r="257" spans="1:10" s="1" customFormat="1" ht="13.8" x14ac:dyDescent="0.25">
      <c r="A257" s="124"/>
      <c r="C257" s="207"/>
      <c r="D257" s="213" t="s">
        <v>234</v>
      </c>
      <c r="E257" s="116"/>
      <c r="F257" s="285"/>
      <c r="G257" s="285"/>
      <c r="H257" s="285"/>
      <c r="I257" s="260"/>
      <c r="J257" s="260"/>
    </row>
    <row r="258" spans="1:10" s="1" customFormat="1" ht="13.8" x14ac:dyDescent="0.25">
      <c r="A258" s="124"/>
      <c r="C258" s="207"/>
      <c r="D258" s="238" t="s">
        <v>209</v>
      </c>
      <c r="E258" s="118"/>
      <c r="F258" s="313"/>
      <c r="G258" s="286"/>
      <c r="H258" s="286"/>
      <c r="I258" s="261"/>
      <c r="J258" s="261"/>
    </row>
    <row r="259" spans="1:10" s="1" customFormat="1" ht="13.8" x14ac:dyDescent="0.25">
      <c r="A259" s="124"/>
      <c r="C259" s="207"/>
      <c r="D259" s="273" t="s">
        <v>320</v>
      </c>
      <c r="E259" s="197">
        <f>SUM(E260)</f>
        <v>115000</v>
      </c>
      <c r="F259" s="280">
        <f>SUM(F260)</f>
        <v>110000</v>
      </c>
      <c r="G259" s="280">
        <f>SUM(G260)</f>
        <v>120000</v>
      </c>
      <c r="H259" s="280">
        <f>SUM(H260)</f>
        <v>120000</v>
      </c>
      <c r="I259" s="332">
        <f>AVERAGE(G259/F259*100)</f>
        <v>109.09090909090908</v>
      </c>
      <c r="J259" s="332">
        <f>AVERAGE(H259/G259*100)</f>
        <v>100</v>
      </c>
    </row>
    <row r="260" spans="1:10" s="150" customFormat="1" ht="13.8" x14ac:dyDescent="0.25">
      <c r="A260" s="151" t="s">
        <v>292</v>
      </c>
      <c r="B260" s="121"/>
      <c r="C260" s="163">
        <v>38</v>
      </c>
      <c r="D260" s="164" t="s">
        <v>79</v>
      </c>
      <c r="E260" s="123">
        <f>SUM(E261+E264)</f>
        <v>115000</v>
      </c>
      <c r="F260" s="288">
        <f>SUM(F261+F264)</f>
        <v>110000</v>
      </c>
      <c r="G260" s="288">
        <v>120000</v>
      </c>
      <c r="H260" s="288">
        <v>120000</v>
      </c>
      <c r="I260" s="330">
        <f t="shared" ref="I260:J265" si="35">AVERAGE(G260/F260*100)</f>
        <v>109.09090909090908</v>
      </c>
      <c r="J260" s="330">
        <f t="shared" si="35"/>
        <v>100</v>
      </c>
    </row>
    <row r="261" spans="1:10" s="132" customFormat="1" ht="13.8" x14ac:dyDescent="0.25">
      <c r="A261" s="151" t="s">
        <v>292</v>
      </c>
      <c r="B261" s="121"/>
      <c r="C261" s="163">
        <v>381</v>
      </c>
      <c r="D261" s="164" t="s">
        <v>36</v>
      </c>
      <c r="E261" s="123">
        <f>SUM(E262:E263)</f>
        <v>105000</v>
      </c>
      <c r="F261" s="288">
        <f>SUM(F262:F263)</f>
        <v>105000</v>
      </c>
      <c r="G261" s="288"/>
      <c r="H261" s="288"/>
      <c r="I261" s="330">
        <f t="shared" si="35"/>
        <v>0</v>
      </c>
      <c r="J261" s="330"/>
    </row>
    <row r="262" spans="1:10" s="132" customFormat="1" ht="13.8" hidden="1" x14ac:dyDescent="0.25">
      <c r="A262" s="151" t="s">
        <v>292</v>
      </c>
      <c r="B262" s="125">
        <v>64</v>
      </c>
      <c r="C262" s="165">
        <v>38115</v>
      </c>
      <c r="D262" s="166" t="s">
        <v>83</v>
      </c>
      <c r="E262" s="127">
        <v>100000</v>
      </c>
      <c r="F262" s="291">
        <v>100000</v>
      </c>
      <c r="G262" s="291"/>
      <c r="H262" s="291"/>
      <c r="I262" s="330">
        <f t="shared" si="35"/>
        <v>0</v>
      </c>
      <c r="J262" s="330"/>
    </row>
    <row r="263" spans="1:10" s="132" customFormat="1" ht="13.8" hidden="1" x14ac:dyDescent="0.25">
      <c r="A263" s="151" t="s">
        <v>292</v>
      </c>
      <c r="B263" s="125">
        <v>65</v>
      </c>
      <c r="C263" s="165">
        <v>3812</v>
      </c>
      <c r="D263" s="166" t="s">
        <v>85</v>
      </c>
      <c r="E263" s="127">
        <v>5000</v>
      </c>
      <c r="F263" s="291">
        <v>5000</v>
      </c>
      <c r="G263" s="291"/>
      <c r="H263" s="291"/>
      <c r="I263" s="330">
        <f t="shared" si="35"/>
        <v>0</v>
      </c>
      <c r="J263" s="330"/>
    </row>
    <row r="264" spans="1:10" s="132" customFormat="1" ht="13.8" x14ac:dyDescent="0.25">
      <c r="A264" s="151" t="s">
        <v>292</v>
      </c>
      <c r="B264" s="121"/>
      <c r="C264" s="163">
        <v>382</v>
      </c>
      <c r="D264" s="164" t="s">
        <v>37</v>
      </c>
      <c r="E264" s="123">
        <f>SUM(E265)</f>
        <v>10000</v>
      </c>
      <c r="F264" s="288">
        <f>SUM(F265)</f>
        <v>5000</v>
      </c>
      <c r="G264" s="288"/>
      <c r="H264" s="288"/>
      <c r="I264" s="330">
        <f t="shared" si="35"/>
        <v>0</v>
      </c>
      <c r="J264" s="330"/>
    </row>
    <row r="265" spans="1:10" s="132" customFormat="1" ht="13.8" hidden="1" x14ac:dyDescent="0.25">
      <c r="A265" s="151" t="s">
        <v>292</v>
      </c>
      <c r="B265" s="125">
        <v>66</v>
      </c>
      <c r="C265" s="165">
        <v>38215</v>
      </c>
      <c r="D265" s="166" t="s">
        <v>121</v>
      </c>
      <c r="E265" s="127">
        <v>10000</v>
      </c>
      <c r="F265" s="291">
        <v>5000</v>
      </c>
      <c r="G265" s="291"/>
      <c r="H265" s="291"/>
      <c r="I265" s="330">
        <f t="shared" si="35"/>
        <v>0</v>
      </c>
      <c r="J265" s="330"/>
    </row>
    <row r="266" spans="1:10" s="132" customFormat="1" ht="14.4" thickBot="1" x14ac:dyDescent="0.3">
      <c r="A266" s="129"/>
      <c r="B266" s="129"/>
      <c r="C266" s="172"/>
      <c r="D266" s="173"/>
      <c r="E266" s="131"/>
      <c r="F266" s="293"/>
      <c r="G266" s="293"/>
      <c r="H266" s="293"/>
      <c r="I266" s="252"/>
      <c r="J266" s="252"/>
    </row>
    <row r="267" spans="1:10" s="99" customFormat="1" ht="16.2" thickBot="1" x14ac:dyDescent="0.35">
      <c r="A267" s="856" t="s">
        <v>226</v>
      </c>
      <c r="B267" s="857"/>
      <c r="C267" s="857"/>
      <c r="D267" s="857"/>
      <c r="E267" s="111">
        <f>SUM(E271+E283+E290)</f>
        <v>130000</v>
      </c>
      <c r="F267" s="283">
        <f>SUM(F271+F283+F290)</f>
        <v>188000</v>
      </c>
      <c r="G267" s="283">
        <f>SUM(G271+G283+G290)</f>
        <v>100000</v>
      </c>
      <c r="H267" s="283">
        <f>SUM(H271+H283+H290)</f>
        <v>105000</v>
      </c>
      <c r="I267" s="248">
        <f>AVERAGE(G267/F267*100)</f>
        <v>53.191489361702125</v>
      </c>
      <c r="J267" s="248">
        <f>AVERAGE(H267/G267*100)</f>
        <v>105</v>
      </c>
    </row>
    <row r="268" spans="1:10" s="99" customFormat="1" ht="15.6" x14ac:dyDescent="0.3">
      <c r="A268" s="100"/>
      <c r="B268" s="100"/>
      <c r="C268" s="100"/>
      <c r="D268" s="100"/>
      <c r="E268" s="199"/>
      <c r="F268" s="309"/>
      <c r="G268" s="309"/>
      <c r="H268" s="309"/>
      <c r="I268" s="247"/>
      <c r="J268" s="247"/>
    </row>
    <row r="269" spans="1:10" s="1" customFormat="1" ht="13.8" x14ac:dyDescent="0.25">
      <c r="A269" s="124"/>
      <c r="C269" s="207"/>
      <c r="D269" s="213" t="s">
        <v>227</v>
      </c>
      <c r="E269" s="116"/>
      <c r="F269" s="285"/>
      <c r="G269" s="285"/>
      <c r="H269" s="285"/>
      <c r="I269" s="249"/>
      <c r="J269" s="249"/>
    </row>
    <row r="270" spans="1:10" s="1" customFormat="1" ht="13.8" x14ac:dyDescent="0.25">
      <c r="A270" s="124"/>
      <c r="C270" s="207"/>
      <c r="D270" s="238" t="s">
        <v>209</v>
      </c>
      <c r="E270" s="118"/>
      <c r="F270" s="286"/>
      <c r="G270" s="286"/>
      <c r="H270" s="286"/>
      <c r="I270" s="250"/>
      <c r="J270" s="250"/>
    </row>
    <row r="271" spans="1:10" s="1" customFormat="1" ht="13.8" x14ac:dyDescent="0.25">
      <c r="A271" s="124"/>
      <c r="C271" s="207"/>
      <c r="D271" s="273" t="s">
        <v>321</v>
      </c>
      <c r="E271" s="197">
        <f>SUM(E272+E275)</f>
        <v>30000</v>
      </c>
      <c r="F271" s="280">
        <f>SUM(F272+F275)</f>
        <v>60000</v>
      </c>
      <c r="G271" s="280">
        <f>SUM(G272+G275)</f>
        <v>70000</v>
      </c>
      <c r="H271" s="280">
        <f>SUM(H272+H275)</f>
        <v>75000</v>
      </c>
      <c r="I271" s="332">
        <f>AVERAGE(G271/F271*100)</f>
        <v>116.66666666666667</v>
      </c>
      <c r="J271" s="332">
        <f>AVERAGE(H271/G271*100)</f>
        <v>107.14285714285714</v>
      </c>
    </row>
    <row r="272" spans="1:10" s="150" customFormat="1" ht="13.8" x14ac:dyDescent="0.25">
      <c r="A272" s="125" t="s">
        <v>293</v>
      </c>
      <c r="B272" s="121"/>
      <c r="C272" s="163">
        <v>32</v>
      </c>
      <c r="D272" s="121" t="s">
        <v>180</v>
      </c>
      <c r="E272" s="123">
        <f>SUM(E273)</f>
        <v>0</v>
      </c>
      <c r="F272" s="288">
        <f>SUM(F273)</f>
        <v>10000</v>
      </c>
      <c r="G272" s="288">
        <v>15000</v>
      </c>
      <c r="H272" s="288">
        <v>15000</v>
      </c>
      <c r="I272" s="330">
        <f t="shared" ref="I272:J279" si="36">AVERAGE(G272/F272*100)</f>
        <v>150</v>
      </c>
      <c r="J272" s="330">
        <f t="shared" si="36"/>
        <v>100</v>
      </c>
    </row>
    <row r="273" spans="1:10" s="132" customFormat="1" ht="13.8" x14ac:dyDescent="0.25">
      <c r="A273" s="125" t="s">
        <v>293</v>
      </c>
      <c r="B273" s="121"/>
      <c r="C273" s="163">
        <v>329</v>
      </c>
      <c r="D273" s="121" t="s">
        <v>64</v>
      </c>
      <c r="E273" s="123">
        <f>SUM(E274)</f>
        <v>0</v>
      </c>
      <c r="F273" s="288">
        <f>SUM(F274)</f>
        <v>10000</v>
      </c>
      <c r="G273" s="288"/>
      <c r="H273" s="288"/>
      <c r="I273" s="330">
        <f t="shared" si="36"/>
        <v>0</v>
      </c>
      <c r="J273" s="330"/>
    </row>
    <row r="274" spans="1:10" s="132" customFormat="1" ht="13.8" hidden="1" x14ac:dyDescent="0.25">
      <c r="A274" s="125" t="s">
        <v>293</v>
      </c>
      <c r="B274" s="125">
        <v>67</v>
      </c>
      <c r="C274" s="165">
        <v>3293</v>
      </c>
      <c r="D274" s="125" t="s">
        <v>67</v>
      </c>
      <c r="E274" s="127">
        <v>0</v>
      </c>
      <c r="F274" s="291">
        <v>10000</v>
      </c>
      <c r="G274" s="291"/>
      <c r="H274" s="291"/>
      <c r="I274" s="330">
        <f t="shared" si="36"/>
        <v>0</v>
      </c>
      <c r="J274" s="330"/>
    </row>
    <row r="275" spans="1:10" s="150" customFormat="1" ht="13.8" x14ac:dyDescent="0.25">
      <c r="A275" s="125" t="s">
        <v>293</v>
      </c>
      <c r="B275" s="121"/>
      <c r="C275" s="163">
        <v>38</v>
      </c>
      <c r="D275" s="164" t="s">
        <v>79</v>
      </c>
      <c r="E275" s="123">
        <f>SUM(E276+E278)</f>
        <v>30000</v>
      </c>
      <c r="F275" s="288">
        <f>SUM(F276+F278)</f>
        <v>50000</v>
      </c>
      <c r="G275" s="288">
        <v>55000</v>
      </c>
      <c r="H275" s="288">
        <v>60000</v>
      </c>
      <c r="I275" s="330">
        <f t="shared" si="36"/>
        <v>110.00000000000001</v>
      </c>
      <c r="J275" s="330">
        <f t="shared" si="36"/>
        <v>109.09090909090908</v>
      </c>
    </row>
    <row r="276" spans="1:10" s="132" customFormat="1" ht="13.8" x14ac:dyDescent="0.25">
      <c r="A276" s="125" t="s">
        <v>293</v>
      </c>
      <c r="B276" s="121"/>
      <c r="C276" s="163">
        <v>381</v>
      </c>
      <c r="D276" s="164" t="s">
        <v>36</v>
      </c>
      <c r="E276" s="123">
        <f>SUM(E277:E277)</f>
        <v>0</v>
      </c>
      <c r="F276" s="288">
        <f>SUM(F277)</f>
        <v>40000</v>
      </c>
      <c r="G276" s="288"/>
      <c r="H276" s="288"/>
      <c r="I276" s="330">
        <f t="shared" si="36"/>
        <v>0</v>
      </c>
      <c r="J276" s="330"/>
    </row>
    <row r="277" spans="1:10" s="132" customFormat="1" ht="13.8" hidden="1" x14ac:dyDescent="0.25">
      <c r="A277" s="125" t="s">
        <v>293</v>
      </c>
      <c r="B277" s="125">
        <v>68</v>
      </c>
      <c r="C277" s="165">
        <v>3811</v>
      </c>
      <c r="D277" s="166" t="s">
        <v>80</v>
      </c>
      <c r="E277" s="127">
        <v>0</v>
      </c>
      <c r="F277" s="291">
        <v>40000</v>
      </c>
      <c r="G277" s="291"/>
      <c r="H277" s="291"/>
      <c r="I277" s="330">
        <f t="shared" si="36"/>
        <v>0</v>
      </c>
      <c r="J277" s="330"/>
    </row>
    <row r="278" spans="1:10" s="132" customFormat="1" ht="13.8" x14ac:dyDescent="0.25">
      <c r="A278" s="125" t="s">
        <v>293</v>
      </c>
      <c r="B278" s="121"/>
      <c r="C278" s="163">
        <v>382</v>
      </c>
      <c r="D278" s="164" t="s">
        <v>37</v>
      </c>
      <c r="E278" s="123">
        <f>SUM(E279:E279)</f>
        <v>30000</v>
      </c>
      <c r="F278" s="288">
        <f>SUM(F279:F279)</f>
        <v>10000</v>
      </c>
      <c r="G278" s="288"/>
      <c r="H278" s="288"/>
      <c r="I278" s="251">
        <f t="shared" si="36"/>
        <v>0</v>
      </c>
      <c r="J278" s="251"/>
    </row>
    <row r="279" spans="1:10" s="132" customFormat="1" ht="13.8" hidden="1" x14ac:dyDescent="0.25">
      <c r="A279" s="125" t="s">
        <v>293</v>
      </c>
      <c r="B279" s="125">
        <v>69</v>
      </c>
      <c r="C279" s="165">
        <v>38219</v>
      </c>
      <c r="D279" s="166" t="s">
        <v>229</v>
      </c>
      <c r="E279" s="127">
        <v>30000</v>
      </c>
      <c r="F279" s="291">
        <v>10000</v>
      </c>
      <c r="G279" s="291"/>
      <c r="H279" s="291"/>
      <c r="I279" s="251">
        <f t="shared" si="36"/>
        <v>0</v>
      </c>
      <c r="J279" s="251"/>
    </row>
    <row r="280" spans="1:10" s="132" customFormat="1" ht="13.8" x14ac:dyDescent="0.25">
      <c r="A280" s="129"/>
      <c r="B280" s="129"/>
      <c r="C280" s="172"/>
      <c r="D280" s="336"/>
      <c r="E280" s="337"/>
      <c r="F280" s="338"/>
      <c r="G280" s="338"/>
      <c r="H280" s="338"/>
      <c r="I280" s="339"/>
      <c r="J280" s="339"/>
    </row>
    <row r="281" spans="1:10" s="132" customFormat="1" ht="13.8" x14ac:dyDescent="0.25">
      <c r="A281" s="124"/>
      <c r="B281" s="124"/>
      <c r="C281" s="124"/>
      <c r="D281" s="213" t="s">
        <v>227</v>
      </c>
      <c r="E281" s="141"/>
      <c r="F281" s="286"/>
      <c r="G281" s="286"/>
      <c r="H281" s="286"/>
      <c r="I281" s="250"/>
      <c r="J281" s="250"/>
    </row>
    <row r="282" spans="1:10" s="132" customFormat="1" ht="13.8" x14ac:dyDescent="0.25">
      <c r="A282" s="124"/>
      <c r="B282" s="124"/>
      <c r="C282" s="124"/>
      <c r="D282" s="238" t="s">
        <v>209</v>
      </c>
      <c r="E282" s="141"/>
      <c r="F282" s="286"/>
      <c r="G282" s="286"/>
      <c r="H282" s="286"/>
      <c r="I282" s="250"/>
      <c r="J282" s="250"/>
    </row>
    <row r="283" spans="1:10" s="1" customFormat="1" ht="13.8" x14ac:dyDescent="0.25">
      <c r="A283" s="176"/>
      <c r="B283" s="176"/>
      <c r="C283" s="176"/>
      <c r="D283" s="272" t="s">
        <v>322</v>
      </c>
      <c r="E283" s="177">
        <f t="shared" ref="E283:H285" si="37">SUM(E284)</f>
        <v>100000</v>
      </c>
      <c r="F283" s="287">
        <f t="shared" si="37"/>
        <v>100000</v>
      </c>
      <c r="G283" s="287">
        <f t="shared" si="37"/>
        <v>0</v>
      </c>
      <c r="H283" s="287">
        <f t="shared" si="37"/>
        <v>0</v>
      </c>
      <c r="I283" s="332">
        <f>AVERAGE(G283/F283*100)</f>
        <v>0</v>
      </c>
      <c r="J283" s="332">
        <v>0</v>
      </c>
    </row>
    <row r="284" spans="1:10" s="1" customFormat="1" x14ac:dyDescent="0.25">
      <c r="A284" s="125" t="s">
        <v>311</v>
      </c>
      <c r="B284" s="121"/>
      <c r="C284" s="163">
        <v>42</v>
      </c>
      <c r="D284" s="164" t="s">
        <v>95</v>
      </c>
      <c r="E284" s="123">
        <f t="shared" si="37"/>
        <v>100000</v>
      </c>
      <c r="F284" s="288">
        <f t="shared" si="37"/>
        <v>100000</v>
      </c>
      <c r="G284" s="288">
        <f t="shared" si="37"/>
        <v>0</v>
      </c>
      <c r="H284" s="288">
        <f t="shared" si="37"/>
        <v>0</v>
      </c>
      <c r="I284" s="330">
        <f>AVERAGE(G284/F284*100)</f>
        <v>0</v>
      </c>
      <c r="J284" s="330"/>
    </row>
    <row r="285" spans="1:10" s="1" customFormat="1" x14ac:dyDescent="0.25">
      <c r="A285" s="125" t="s">
        <v>311</v>
      </c>
      <c r="B285" s="121"/>
      <c r="C285" s="163">
        <v>426</v>
      </c>
      <c r="D285" s="164" t="s">
        <v>117</v>
      </c>
      <c r="E285" s="123">
        <f t="shared" si="37"/>
        <v>100000</v>
      </c>
      <c r="F285" s="288">
        <f t="shared" si="37"/>
        <v>100000</v>
      </c>
      <c r="G285" s="288"/>
      <c r="H285" s="288"/>
      <c r="I285" s="330">
        <f>AVERAGE(G285/F285*100)</f>
        <v>0</v>
      </c>
      <c r="J285" s="330"/>
    </row>
    <row r="286" spans="1:10" s="1" customFormat="1" ht="15" hidden="1" customHeight="1" x14ac:dyDescent="0.25">
      <c r="A286" s="125" t="s">
        <v>311</v>
      </c>
      <c r="B286" s="125">
        <v>70</v>
      </c>
      <c r="C286" s="165">
        <v>4263</v>
      </c>
      <c r="D286" s="166" t="s">
        <v>264</v>
      </c>
      <c r="E286" s="127">
        <v>100000</v>
      </c>
      <c r="F286" s="291">
        <v>100000</v>
      </c>
      <c r="G286" s="291"/>
      <c r="H286" s="291"/>
      <c r="I286" s="330">
        <f>AVERAGE(G286/F286*100)</f>
        <v>0</v>
      </c>
      <c r="J286" s="330"/>
    </row>
    <row r="287" spans="1:10" s="132" customFormat="1" ht="13.8" x14ac:dyDescent="0.25">
      <c r="A287" s="129"/>
      <c r="B287" s="129"/>
      <c r="C287" s="172"/>
      <c r="D287" s="173"/>
      <c r="E287" s="131"/>
      <c r="F287" s="293"/>
      <c r="G287" s="293"/>
      <c r="H287" s="293"/>
      <c r="I287" s="252"/>
      <c r="J287" s="252"/>
    </row>
    <row r="288" spans="1:10" s="1" customFormat="1" ht="13.8" x14ac:dyDescent="0.25">
      <c r="A288" s="124"/>
      <c r="C288" s="207"/>
      <c r="D288" s="213" t="s">
        <v>227</v>
      </c>
      <c r="E288" s="116"/>
      <c r="F288" s="285"/>
      <c r="G288" s="285"/>
      <c r="H288" s="285"/>
      <c r="I288" s="249"/>
      <c r="J288" s="249"/>
    </row>
    <row r="289" spans="1:10" s="1" customFormat="1" ht="13.8" x14ac:dyDescent="0.25">
      <c r="A289" s="124"/>
      <c r="C289" s="207"/>
      <c r="D289" s="238" t="s">
        <v>230</v>
      </c>
      <c r="E289" s="118"/>
      <c r="F289" s="286"/>
      <c r="G289" s="286"/>
      <c r="H289" s="286"/>
      <c r="I289" s="250"/>
      <c r="J289" s="250"/>
    </row>
    <row r="290" spans="1:10" s="1" customFormat="1" ht="13.8" x14ac:dyDescent="0.25">
      <c r="A290" s="124"/>
      <c r="C290" s="207"/>
      <c r="D290" s="272" t="s">
        <v>323</v>
      </c>
      <c r="E290" s="197">
        <f>SUM(E291+E298)</f>
        <v>0</v>
      </c>
      <c r="F290" s="280">
        <f>SUM(F291+F298)</f>
        <v>28000</v>
      </c>
      <c r="G290" s="280">
        <f>SUM(G291+G298)</f>
        <v>30000</v>
      </c>
      <c r="H290" s="280">
        <f>SUM(H291+H298)</f>
        <v>30000</v>
      </c>
      <c r="I290" s="332">
        <f>AVERAGE(G290/F290*100)</f>
        <v>107.14285714285714</v>
      </c>
      <c r="J290" s="332">
        <f>AVERAGE(H290/G290*100)</f>
        <v>100</v>
      </c>
    </row>
    <row r="291" spans="1:10" s="150" customFormat="1" ht="13.8" x14ac:dyDescent="0.25">
      <c r="A291" s="125" t="s">
        <v>312</v>
      </c>
      <c r="B291" s="121"/>
      <c r="C291" s="163">
        <v>32</v>
      </c>
      <c r="D291" s="164" t="s">
        <v>180</v>
      </c>
      <c r="E291" s="123">
        <f>SUM(E292+E295)</f>
        <v>0</v>
      </c>
      <c r="F291" s="288">
        <f>SUM(F292+F295)</f>
        <v>24000</v>
      </c>
      <c r="G291" s="288">
        <v>25000</v>
      </c>
      <c r="H291" s="288">
        <v>25000</v>
      </c>
      <c r="I291" s="330">
        <f t="shared" ref="I291:J300" si="38">AVERAGE(G291/F291*100)</f>
        <v>104.16666666666667</v>
      </c>
      <c r="J291" s="330">
        <f t="shared" si="38"/>
        <v>100</v>
      </c>
    </row>
    <row r="292" spans="1:10" s="150" customFormat="1" ht="13.8" x14ac:dyDescent="0.25">
      <c r="A292" s="125" t="s">
        <v>312</v>
      </c>
      <c r="B292" s="121"/>
      <c r="C292" s="163">
        <v>323</v>
      </c>
      <c r="D292" s="164" t="s">
        <v>55</v>
      </c>
      <c r="E292" s="123">
        <f>SUM(E293:E294)</f>
        <v>0</v>
      </c>
      <c r="F292" s="288">
        <f>SUM(F293:F294)</f>
        <v>7000</v>
      </c>
      <c r="G292" s="288"/>
      <c r="H292" s="288"/>
      <c r="I292" s="330">
        <f t="shared" si="38"/>
        <v>0</v>
      </c>
      <c r="J292" s="330"/>
    </row>
    <row r="293" spans="1:10" s="132" customFormat="1" ht="13.8" hidden="1" x14ac:dyDescent="0.25">
      <c r="A293" s="125" t="s">
        <v>312</v>
      </c>
      <c r="B293" s="125">
        <v>71</v>
      </c>
      <c r="C293" s="165">
        <v>3233</v>
      </c>
      <c r="D293" s="166" t="s">
        <v>58</v>
      </c>
      <c r="E293" s="127">
        <v>0</v>
      </c>
      <c r="F293" s="291">
        <v>5000</v>
      </c>
      <c r="G293" s="291"/>
      <c r="H293" s="291"/>
      <c r="I293" s="330">
        <f t="shared" si="38"/>
        <v>0</v>
      </c>
      <c r="J293" s="330"/>
    </row>
    <row r="294" spans="1:10" s="132" customFormat="1" ht="13.8" hidden="1" x14ac:dyDescent="0.25">
      <c r="A294" s="125" t="s">
        <v>312</v>
      </c>
      <c r="B294" s="125">
        <v>72</v>
      </c>
      <c r="C294" s="165">
        <v>3239</v>
      </c>
      <c r="D294" s="166" t="s">
        <v>63</v>
      </c>
      <c r="E294" s="127">
        <v>0</v>
      </c>
      <c r="F294" s="291">
        <v>2000</v>
      </c>
      <c r="G294" s="291"/>
      <c r="H294" s="291"/>
      <c r="I294" s="330">
        <f t="shared" si="38"/>
        <v>0</v>
      </c>
      <c r="J294" s="330"/>
    </row>
    <row r="295" spans="1:10" s="150" customFormat="1" ht="13.8" x14ac:dyDescent="0.25">
      <c r="A295" s="125" t="s">
        <v>312</v>
      </c>
      <c r="B295" s="121"/>
      <c r="C295" s="163">
        <v>329</v>
      </c>
      <c r="D295" s="164" t="s">
        <v>64</v>
      </c>
      <c r="E295" s="123">
        <f>SUM(E296:E297)</f>
        <v>0</v>
      </c>
      <c r="F295" s="288">
        <f>SUM(F296:F297)</f>
        <v>17000</v>
      </c>
      <c r="G295" s="288"/>
      <c r="H295" s="288"/>
      <c r="I295" s="330">
        <f t="shared" si="38"/>
        <v>0</v>
      </c>
      <c r="J295" s="330"/>
    </row>
    <row r="296" spans="1:10" s="132" customFormat="1" ht="13.8" hidden="1" x14ac:dyDescent="0.25">
      <c r="A296" s="125" t="s">
        <v>312</v>
      </c>
      <c r="B296" s="125">
        <v>73</v>
      </c>
      <c r="C296" s="165">
        <v>3293</v>
      </c>
      <c r="D296" s="166" t="s">
        <v>67</v>
      </c>
      <c r="E296" s="127">
        <v>0</v>
      </c>
      <c r="F296" s="291">
        <v>15000</v>
      </c>
      <c r="G296" s="291"/>
      <c r="H296" s="291"/>
      <c r="I296" s="330">
        <f t="shared" si="38"/>
        <v>0</v>
      </c>
      <c r="J296" s="330"/>
    </row>
    <row r="297" spans="1:10" s="132" customFormat="1" ht="13.8" hidden="1" x14ac:dyDescent="0.25">
      <c r="A297" s="125" t="s">
        <v>312</v>
      </c>
      <c r="B297" s="125">
        <v>74</v>
      </c>
      <c r="C297" s="165">
        <v>3299</v>
      </c>
      <c r="D297" s="166" t="s">
        <v>231</v>
      </c>
      <c r="E297" s="127">
        <v>0</v>
      </c>
      <c r="F297" s="291">
        <v>2000</v>
      </c>
      <c r="G297" s="291"/>
      <c r="H297" s="291"/>
      <c r="I297" s="330">
        <f t="shared" si="38"/>
        <v>0</v>
      </c>
      <c r="J297" s="330"/>
    </row>
    <row r="298" spans="1:10" s="150" customFormat="1" ht="13.8" x14ac:dyDescent="0.25">
      <c r="A298" s="125" t="s">
        <v>312</v>
      </c>
      <c r="B298" s="121"/>
      <c r="C298" s="163">
        <v>38</v>
      </c>
      <c r="D298" s="164" t="s">
        <v>232</v>
      </c>
      <c r="E298" s="123">
        <f>SUM(E299)</f>
        <v>0</v>
      </c>
      <c r="F298" s="288">
        <f>SUM(F299)</f>
        <v>4000</v>
      </c>
      <c r="G298" s="288">
        <v>5000</v>
      </c>
      <c r="H298" s="288">
        <v>5000</v>
      </c>
      <c r="I298" s="330">
        <f t="shared" si="38"/>
        <v>125</v>
      </c>
      <c r="J298" s="330">
        <f t="shared" si="38"/>
        <v>100</v>
      </c>
    </row>
    <row r="299" spans="1:10" s="132" customFormat="1" ht="13.8" x14ac:dyDescent="0.25">
      <c r="A299" s="125" t="s">
        <v>312</v>
      </c>
      <c r="B299" s="121"/>
      <c r="C299" s="163">
        <v>381</v>
      </c>
      <c r="D299" s="164" t="s">
        <v>36</v>
      </c>
      <c r="E299" s="123">
        <f>SUM(E300)</f>
        <v>0</v>
      </c>
      <c r="F299" s="288">
        <f>SUM(F300)</f>
        <v>4000</v>
      </c>
      <c r="G299" s="288"/>
      <c r="H299" s="288"/>
      <c r="I299" s="330">
        <f t="shared" si="38"/>
        <v>0</v>
      </c>
      <c r="J299" s="330"/>
    </row>
    <row r="300" spans="1:10" s="132" customFormat="1" ht="13.8" hidden="1" x14ac:dyDescent="0.25">
      <c r="A300" s="125" t="s">
        <v>312</v>
      </c>
      <c r="B300" s="125">
        <v>75</v>
      </c>
      <c r="C300" s="165">
        <v>3811</v>
      </c>
      <c r="D300" s="166" t="s">
        <v>84</v>
      </c>
      <c r="E300" s="127">
        <v>0</v>
      </c>
      <c r="F300" s="291">
        <v>4000</v>
      </c>
      <c r="G300" s="291"/>
      <c r="H300" s="291"/>
      <c r="I300" s="330">
        <f t="shared" si="38"/>
        <v>0</v>
      </c>
      <c r="J300" s="330"/>
    </row>
    <row r="301" spans="1:10" s="190" customFormat="1" ht="13.8" thickBot="1" x14ac:dyDescent="0.3">
      <c r="A301" s="186"/>
      <c r="B301" s="105"/>
      <c r="C301" s="186"/>
      <c r="D301" s="105"/>
      <c r="E301" s="186"/>
      <c r="F301" s="304"/>
      <c r="G301" s="304"/>
      <c r="H301" s="304"/>
      <c r="I301" s="255"/>
      <c r="J301" s="255"/>
    </row>
    <row r="302" spans="1:10" s="99" customFormat="1" ht="16.2" thickBot="1" x14ac:dyDescent="0.35">
      <c r="A302" s="858" t="s">
        <v>233</v>
      </c>
      <c r="B302" s="859"/>
      <c r="C302" s="859"/>
      <c r="D302" s="859"/>
      <c r="E302" s="111">
        <f>SUM(E306)</f>
        <v>52000</v>
      </c>
      <c r="F302" s="283">
        <f>SUM(F306)</f>
        <v>102000</v>
      </c>
      <c r="G302" s="283">
        <f>SUM(G306)</f>
        <v>80000</v>
      </c>
      <c r="H302" s="283">
        <f>SUM(H306)</f>
        <v>70000</v>
      </c>
      <c r="I302" s="248">
        <f>AVERAGE(G302/F302*100)</f>
        <v>78.431372549019613</v>
      </c>
      <c r="J302" s="248">
        <f>AVERAGE(H302/G302*100)</f>
        <v>87.5</v>
      </c>
    </row>
    <row r="303" spans="1:10" s="99" customFormat="1" ht="15.6" x14ac:dyDescent="0.3">
      <c r="A303" s="214"/>
      <c r="B303" s="214"/>
      <c r="C303" s="214"/>
      <c r="D303" s="214"/>
      <c r="E303" s="199"/>
      <c r="F303" s="309"/>
      <c r="G303" s="309"/>
      <c r="H303" s="309"/>
      <c r="I303" s="247"/>
      <c r="J303" s="247"/>
    </row>
    <row r="304" spans="1:10" s="1" customFormat="1" ht="13.8" x14ac:dyDescent="0.25">
      <c r="A304" s="124"/>
      <c r="C304" s="207"/>
      <c r="D304" s="213" t="s">
        <v>234</v>
      </c>
      <c r="E304" s="116"/>
      <c r="F304" s="285"/>
      <c r="G304" s="285"/>
      <c r="H304" s="285"/>
      <c r="I304" s="249"/>
      <c r="J304" s="249"/>
    </row>
    <row r="305" spans="1:10" s="1" customFormat="1" ht="13.8" x14ac:dyDescent="0.25">
      <c r="A305" s="124"/>
      <c r="C305" s="207"/>
      <c r="D305" s="238" t="s">
        <v>209</v>
      </c>
      <c r="E305" s="118"/>
      <c r="F305" s="286"/>
      <c r="G305" s="286"/>
      <c r="H305" s="286"/>
      <c r="I305" s="250"/>
      <c r="J305" s="250"/>
    </row>
    <row r="306" spans="1:10" s="1" customFormat="1" ht="13.8" x14ac:dyDescent="0.25">
      <c r="A306" s="124"/>
      <c r="C306" s="207"/>
      <c r="D306" s="273" t="s">
        <v>324</v>
      </c>
      <c r="E306" s="197">
        <f>SUM(E307)</f>
        <v>52000</v>
      </c>
      <c r="F306" s="280">
        <f>SUM(F307)</f>
        <v>102000</v>
      </c>
      <c r="G306" s="280">
        <f>SUM(G307)</f>
        <v>80000</v>
      </c>
      <c r="H306" s="280">
        <f>SUM(H307)</f>
        <v>70000</v>
      </c>
      <c r="I306" s="332">
        <f>AVERAGE(G306/F306*100)</f>
        <v>78.431372549019613</v>
      </c>
      <c r="J306" s="332">
        <f>AVERAGE(H306/G306*100)</f>
        <v>87.5</v>
      </c>
    </row>
    <row r="307" spans="1:10" s="150" customFormat="1" ht="13.8" x14ac:dyDescent="0.25">
      <c r="A307" s="125" t="s">
        <v>313</v>
      </c>
      <c r="B307" s="121"/>
      <c r="C307" s="163">
        <v>38</v>
      </c>
      <c r="D307" s="164" t="s">
        <v>79</v>
      </c>
      <c r="E307" s="123">
        <f>SUM(E308+E310)</f>
        <v>52000</v>
      </c>
      <c r="F307" s="288">
        <f>SUM(F308+F310)</f>
        <v>102000</v>
      </c>
      <c r="G307" s="288">
        <v>80000</v>
      </c>
      <c r="H307" s="288">
        <v>70000</v>
      </c>
      <c r="I307" s="330">
        <f t="shared" ref="I307:J311" si="39">AVERAGE(G307/F307*100)</f>
        <v>78.431372549019613</v>
      </c>
      <c r="J307" s="330">
        <f t="shared" si="39"/>
        <v>87.5</v>
      </c>
    </row>
    <row r="308" spans="1:10" s="132" customFormat="1" ht="13.8" x14ac:dyDescent="0.25">
      <c r="A308" s="125" t="s">
        <v>313</v>
      </c>
      <c r="B308" s="121"/>
      <c r="C308" s="163">
        <v>381</v>
      </c>
      <c r="D308" s="164" t="s">
        <v>36</v>
      </c>
      <c r="E308" s="123">
        <f>SUM(E309)</f>
        <v>2000</v>
      </c>
      <c r="F308" s="288">
        <f>SUM(F309)</f>
        <v>2000</v>
      </c>
      <c r="G308" s="288"/>
      <c r="H308" s="288"/>
      <c r="I308" s="330">
        <f t="shared" si="39"/>
        <v>0</v>
      </c>
      <c r="J308" s="330"/>
    </row>
    <row r="309" spans="1:10" s="132" customFormat="1" ht="13.8" hidden="1" x14ac:dyDescent="0.25">
      <c r="A309" s="125" t="s">
        <v>313</v>
      </c>
      <c r="B309" s="125">
        <v>76</v>
      </c>
      <c r="C309" s="165">
        <v>38112</v>
      </c>
      <c r="D309" s="166" t="s">
        <v>81</v>
      </c>
      <c r="E309" s="127">
        <v>2000</v>
      </c>
      <c r="F309" s="291">
        <v>2000</v>
      </c>
      <c r="G309" s="291"/>
      <c r="H309" s="291"/>
      <c r="I309" s="330">
        <f t="shared" si="39"/>
        <v>0</v>
      </c>
      <c r="J309" s="330"/>
    </row>
    <row r="310" spans="1:10" s="150" customFormat="1" ht="13.8" x14ac:dyDescent="0.25">
      <c r="A310" s="125" t="s">
        <v>313</v>
      </c>
      <c r="B310" s="121"/>
      <c r="C310" s="163">
        <v>382</v>
      </c>
      <c r="D310" s="164" t="s">
        <v>37</v>
      </c>
      <c r="E310" s="123">
        <f>SUM(E311)</f>
        <v>50000</v>
      </c>
      <c r="F310" s="288">
        <f>SUM(F311)</f>
        <v>100000</v>
      </c>
      <c r="G310" s="288"/>
      <c r="H310" s="288"/>
      <c r="I310" s="330">
        <f t="shared" si="39"/>
        <v>0</v>
      </c>
      <c r="J310" s="330"/>
    </row>
    <row r="311" spans="1:10" s="132" customFormat="1" ht="13.8" hidden="1" x14ac:dyDescent="0.25">
      <c r="A311" s="125" t="s">
        <v>313</v>
      </c>
      <c r="B311" s="125">
        <v>77</v>
      </c>
      <c r="C311" s="165">
        <v>38212</v>
      </c>
      <c r="D311" s="166" t="s">
        <v>235</v>
      </c>
      <c r="E311" s="127">
        <v>50000</v>
      </c>
      <c r="F311" s="291">
        <v>100000</v>
      </c>
      <c r="G311" s="291"/>
      <c r="H311" s="291"/>
      <c r="I311" s="330">
        <f t="shared" si="39"/>
        <v>0</v>
      </c>
      <c r="J311" s="330"/>
    </row>
    <row r="312" spans="1:10" s="132" customFormat="1" ht="14.4" thickBot="1" x14ac:dyDescent="0.3">
      <c r="A312" s="129"/>
      <c r="B312" s="129"/>
      <c r="C312" s="172"/>
      <c r="D312" s="173"/>
      <c r="E312" s="131"/>
      <c r="F312" s="293"/>
      <c r="G312" s="293"/>
      <c r="H312" s="293"/>
      <c r="I312" s="252"/>
      <c r="J312" s="252"/>
    </row>
    <row r="313" spans="1:10" s="99" customFormat="1" ht="16.2" thickBot="1" x14ac:dyDescent="0.35">
      <c r="A313" s="858" t="s">
        <v>236</v>
      </c>
      <c r="B313" s="859"/>
      <c r="C313" s="859"/>
      <c r="D313" s="859"/>
      <c r="E313" s="111">
        <f>SUM(E317)</f>
        <v>84000</v>
      </c>
      <c r="F313" s="283">
        <f>SUM(F317)</f>
        <v>80000</v>
      </c>
      <c r="G313" s="283">
        <f>SUM(G317)</f>
        <v>80000</v>
      </c>
      <c r="H313" s="283">
        <f>SUM(H317)</f>
        <v>80000</v>
      </c>
      <c r="I313" s="248">
        <f>AVERAGE(G313/F313*100)</f>
        <v>100</v>
      </c>
      <c r="J313" s="248">
        <f>AVERAGE(H313/G313*100)</f>
        <v>100</v>
      </c>
    </row>
    <row r="314" spans="1:10" s="99" customFormat="1" ht="15.6" x14ac:dyDescent="0.3">
      <c r="A314" s="214"/>
      <c r="B314" s="214"/>
      <c r="C314" s="214"/>
      <c r="D314" s="214"/>
      <c r="E314" s="199"/>
      <c r="F314" s="309"/>
      <c r="G314" s="309"/>
      <c r="H314" s="309"/>
      <c r="I314" s="247"/>
      <c r="J314" s="247"/>
    </row>
    <row r="315" spans="1:10" s="1" customFormat="1" ht="13.8" x14ac:dyDescent="0.25">
      <c r="C315" s="207"/>
      <c r="D315" s="202" t="s">
        <v>178</v>
      </c>
      <c r="E315" s="116"/>
      <c r="F315" s="285"/>
      <c r="G315" s="285"/>
      <c r="H315" s="285"/>
      <c r="I315" s="257"/>
      <c r="J315" s="257"/>
    </row>
    <row r="316" spans="1:10" s="1" customFormat="1" x14ac:dyDescent="0.25">
      <c r="C316" s="207"/>
      <c r="D316" s="238" t="s">
        <v>197</v>
      </c>
      <c r="E316" s="215"/>
      <c r="F316" s="314"/>
      <c r="G316" s="314"/>
      <c r="H316" s="314"/>
      <c r="I316" s="258"/>
      <c r="J316" s="258"/>
    </row>
    <row r="317" spans="1:10" s="1" customFormat="1" ht="13.8" x14ac:dyDescent="0.25">
      <c r="B317" s="2"/>
      <c r="C317" s="207"/>
      <c r="D317" s="272" t="s">
        <v>325</v>
      </c>
      <c r="E317" s="197">
        <f>SUM(E318)</f>
        <v>84000</v>
      </c>
      <c r="F317" s="280">
        <f>SUM(F318)</f>
        <v>80000</v>
      </c>
      <c r="G317" s="280">
        <f>SUM(G318)</f>
        <v>80000</v>
      </c>
      <c r="H317" s="280">
        <f>SUM(H318)</f>
        <v>80000</v>
      </c>
      <c r="I317" s="332">
        <f>AVERAGE(G317/F317*100)</f>
        <v>100</v>
      </c>
      <c r="J317" s="332">
        <f>AVERAGE(H317/G317*100)</f>
        <v>100</v>
      </c>
    </row>
    <row r="318" spans="1:10" s="150" customFormat="1" ht="13.8" x14ac:dyDescent="0.25">
      <c r="A318" s="125" t="s">
        <v>347</v>
      </c>
      <c r="B318" s="121"/>
      <c r="C318" s="163">
        <v>38</v>
      </c>
      <c r="D318" s="164" t="s">
        <v>79</v>
      </c>
      <c r="E318" s="123">
        <f>SUM(E319+E322)</f>
        <v>84000</v>
      </c>
      <c r="F318" s="288">
        <f>SUM(F319+F322)</f>
        <v>80000</v>
      </c>
      <c r="G318" s="288">
        <v>80000</v>
      </c>
      <c r="H318" s="288">
        <v>80000</v>
      </c>
      <c r="I318" s="330">
        <f t="shared" ref="I318:J323" si="40">AVERAGE(G318/F318*100)</f>
        <v>100</v>
      </c>
      <c r="J318" s="330">
        <f t="shared" si="40"/>
        <v>100</v>
      </c>
    </row>
    <row r="319" spans="1:10" s="132" customFormat="1" ht="13.8" x14ac:dyDescent="0.25">
      <c r="A319" s="125" t="s">
        <v>347</v>
      </c>
      <c r="B319" s="121"/>
      <c r="C319" s="163">
        <v>381</v>
      </c>
      <c r="D319" s="164" t="s">
        <v>36</v>
      </c>
      <c r="E319" s="123">
        <f>SUM(E320:E321)</f>
        <v>74000</v>
      </c>
      <c r="F319" s="288">
        <f>SUM(F320:F321)</f>
        <v>75000</v>
      </c>
      <c r="G319" s="288"/>
      <c r="H319" s="288"/>
      <c r="I319" s="330">
        <f t="shared" si="40"/>
        <v>0</v>
      </c>
      <c r="J319" s="330"/>
    </row>
    <row r="320" spans="1:10" s="132" customFormat="1" ht="13.8" hidden="1" x14ac:dyDescent="0.25">
      <c r="A320" s="125" t="s">
        <v>347</v>
      </c>
      <c r="B320" s="125">
        <v>78</v>
      </c>
      <c r="C320" s="165">
        <v>381141</v>
      </c>
      <c r="D320" s="166" t="s">
        <v>228</v>
      </c>
      <c r="E320" s="127">
        <v>70000</v>
      </c>
      <c r="F320" s="291">
        <v>70000</v>
      </c>
      <c r="G320" s="291"/>
      <c r="H320" s="291"/>
      <c r="I320" s="330">
        <f t="shared" si="40"/>
        <v>0</v>
      </c>
      <c r="J320" s="330"/>
    </row>
    <row r="321" spans="1:10" s="132" customFormat="1" ht="13.8" hidden="1" x14ac:dyDescent="0.25">
      <c r="A321" s="125" t="s">
        <v>347</v>
      </c>
      <c r="B321" s="125">
        <v>79</v>
      </c>
      <c r="C321" s="165">
        <v>38119</v>
      </c>
      <c r="D321" s="166" t="s">
        <v>84</v>
      </c>
      <c r="E321" s="127">
        <v>4000</v>
      </c>
      <c r="F321" s="291">
        <v>5000</v>
      </c>
      <c r="G321" s="291"/>
      <c r="H321" s="291"/>
      <c r="I321" s="330">
        <f t="shared" si="40"/>
        <v>0</v>
      </c>
      <c r="J321" s="330"/>
    </row>
    <row r="322" spans="1:10" s="132" customFormat="1" ht="13.8" x14ac:dyDescent="0.25">
      <c r="A322" s="125" t="s">
        <v>347</v>
      </c>
      <c r="B322" s="121"/>
      <c r="C322" s="163">
        <v>382</v>
      </c>
      <c r="D322" s="164" t="s">
        <v>37</v>
      </c>
      <c r="E322" s="123">
        <f>SUM(E323)</f>
        <v>10000</v>
      </c>
      <c r="F322" s="288">
        <f>SUM(F323)</f>
        <v>5000</v>
      </c>
      <c r="G322" s="288"/>
      <c r="H322" s="288"/>
      <c r="I322" s="330">
        <f t="shared" si="40"/>
        <v>0</v>
      </c>
      <c r="J322" s="330"/>
    </row>
    <row r="323" spans="1:10" s="132" customFormat="1" ht="13.8" hidden="1" x14ac:dyDescent="0.25">
      <c r="A323" s="125" t="s">
        <v>347</v>
      </c>
      <c r="B323" s="125">
        <v>80</v>
      </c>
      <c r="C323" s="165">
        <v>38214</v>
      </c>
      <c r="D323" s="166" t="s">
        <v>237</v>
      </c>
      <c r="E323" s="127">
        <v>10000</v>
      </c>
      <c r="F323" s="291">
        <v>5000</v>
      </c>
      <c r="G323" s="291"/>
      <c r="H323" s="291"/>
      <c r="I323" s="330">
        <f t="shared" si="40"/>
        <v>0</v>
      </c>
      <c r="J323" s="330"/>
    </row>
    <row r="324" spans="1:10" s="132" customFormat="1" ht="14.4" thickBot="1" x14ac:dyDescent="0.3">
      <c r="A324" s="129"/>
      <c r="B324" s="129"/>
      <c r="C324" s="172"/>
      <c r="D324" s="173"/>
      <c r="E324" s="131"/>
      <c r="F324" s="293"/>
      <c r="G324" s="293"/>
      <c r="H324" s="293"/>
      <c r="I324" s="252"/>
      <c r="J324" s="252"/>
    </row>
    <row r="325" spans="1:10" s="210" customFormat="1" ht="17.399999999999999" thickBot="1" x14ac:dyDescent="0.35">
      <c r="A325" s="880" t="s">
        <v>238</v>
      </c>
      <c r="B325" s="881"/>
      <c r="C325" s="881"/>
      <c r="D325" s="881"/>
      <c r="E325" s="216">
        <f>SUM(E327)</f>
        <v>0</v>
      </c>
      <c r="F325" s="281">
        <f>SUM(F327)</f>
        <v>10000</v>
      </c>
      <c r="G325" s="281">
        <f>SUM(G327)</f>
        <v>10000</v>
      </c>
      <c r="H325" s="281">
        <f>SUM(H327)</f>
        <v>10000</v>
      </c>
      <c r="I325" s="246">
        <f>AVERAGE(G325/F325*100)</f>
        <v>100</v>
      </c>
      <c r="J325" s="246">
        <f>AVERAGE(H325/G325*100)</f>
        <v>100</v>
      </c>
    </row>
    <row r="326" spans="1:10" s="210" customFormat="1" ht="17.399999999999999" thickBot="1" x14ac:dyDescent="0.35">
      <c r="A326" s="217"/>
      <c r="B326" s="217"/>
      <c r="C326" s="217"/>
      <c r="D326" s="217"/>
      <c r="E326" s="192"/>
      <c r="F326" s="305"/>
      <c r="G326" s="305"/>
      <c r="H326" s="305"/>
      <c r="I326" s="247"/>
      <c r="J326" s="247"/>
    </row>
    <row r="327" spans="1:10" s="99" customFormat="1" ht="16.2" thickBot="1" x14ac:dyDescent="0.35">
      <c r="A327" s="856" t="s">
        <v>239</v>
      </c>
      <c r="B327" s="857"/>
      <c r="C327" s="857"/>
      <c r="D327" s="857"/>
      <c r="E327" s="111">
        <f>SUM(E331)</f>
        <v>0</v>
      </c>
      <c r="F327" s="283">
        <f>SUM(F331)</f>
        <v>10000</v>
      </c>
      <c r="G327" s="283">
        <f>SUM(G331)</f>
        <v>10000</v>
      </c>
      <c r="H327" s="283">
        <f>SUM(H331)</f>
        <v>10000</v>
      </c>
      <c r="I327" s="248">
        <f>AVERAGE(G327/F327*100)</f>
        <v>100</v>
      </c>
      <c r="J327" s="248">
        <f>AVERAGE(H327/G327*100)</f>
        <v>100</v>
      </c>
    </row>
    <row r="328" spans="1:10" ht="13.8" x14ac:dyDescent="0.25">
      <c r="B328" s="1"/>
      <c r="C328" s="207"/>
      <c r="D328" s="212"/>
      <c r="E328" s="195"/>
      <c r="F328" s="306"/>
      <c r="G328" s="306"/>
      <c r="H328" s="306"/>
      <c r="I328" s="247"/>
      <c r="J328" s="247"/>
    </row>
    <row r="329" spans="1:10" s="1" customFormat="1" ht="13.8" x14ac:dyDescent="0.25">
      <c r="C329" s="207"/>
      <c r="D329" s="202" t="s">
        <v>240</v>
      </c>
      <c r="E329" s="116"/>
      <c r="F329" s="285"/>
      <c r="G329" s="285"/>
      <c r="H329" s="285"/>
      <c r="I329" s="257"/>
      <c r="J329" s="257"/>
    </row>
    <row r="330" spans="1:10" s="1" customFormat="1" ht="14.25" customHeight="1" x14ac:dyDescent="0.25">
      <c r="C330" s="207"/>
      <c r="D330" s="238" t="s">
        <v>195</v>
      </c>
      <c r="E330" s="118"/>
      <c r="F330" s="286"/>
      <c r="G330" s="314"/>
      <c r="H330" s="314"/>
      <c r="I330" s="258"/>
      <c r="J330" s="258"/>
    </row>
    <row r="331" spans="1:10" s="1" customFormat="1" ht="13.8" x14ac:dyDescent="0.25">
      <c r="C331" s="207"/>
      <c r="D331" s="272" t="s">
        <v>326</v>
      </c>
      <c r="E331" s="197">
        <f t="shared" ref="E331:H333" si="41">SUM(E332)</f>
        <v>0</v>
      </c>
      <c r="F331" s="280">
        <f t="shared" si="41"/>
        <v>10000</v>
      </c>
      <c r="G331" s="280">
        <f t="shared" si="41"/>
        <v>10000</v>
      </c>
      <c r="H331" s="280">
        <f t="shared" si="41"/>
        <v>10000</v>
      </c>
      <c r="I331" s="332">
        <f>AVERAGE(G331/F331*100)</f>
        <v>100</v>
      </c>
      <c r="J331" s="332">
        <f>AVERAGE(H331/G331*100)</f>
        <v>100</v>
      </c>
    </row>
    <row r="332" spans="1:10" s="150" customFormat="1" ht="13.8" x14ac:dyDescent="0.25">
      <c r="A332" s="151" t="s">
        <v>292</v>
      </c>
      <c r="B332" s="121"/>
      <c r="C332" s="163">
        <v>32</v>
      </c>
      <c r="D332" s="164" t="s">
        <v>180</v>
      </c>
      <c r="E332" s="123">
        <f t="shared" si="41"/>
        <v>0</v>
      </c>
      <c r="F332" s="288">
        <f t="shared" si="41"/>
        <v>10000</v>
      </c>
      <c r="G332" s="288">
        <v>10000</v>
      </c>
      <c r="H332" s="288">
        <v>10000</v>
      </c>
      <c r="I332" s="330">
        <f t="shared" ref="I332:J334" si="42">AVERAGE(G332/F332*100)</f>
        <v>100</v>
      </c>
      <c r="J332" s="330">
        <f t="shared" si="42"/>
        <v>100</v>
      </c>
    </row>
    <row r="333" spans="1:10" s="150" customFormat="1" ht="13.8" x14ac:dyDescent="0.25">
      <c r="A333" s="151" t="s">
        <v>292</v>
      </c>
      <c r="B333" s="121"/>
      <c r="C333" s="163">
        <v>323</v>
      </c>
      <c r="D333" s="164" t="s">
        <v>55</v>
      </c>
      <c r="E333" s="123">
        <f t="shared" si="41"/>
        <v>0</v>
      </c>
      <c r="F333" s="288">
        <f t="shared" si="41"/>
        <v>10000</v>
      </c>
      <c r="G333" s="288"/>
      <c r="H333" s="288"/>
      <c r="I333" s="330">
        <f t="shared" si="42"/>
        <v>0</v>
      </c>
      <c r="J333" s="330"/>
    </row>
    <row r="334" spans="1:10" s="132" customFormat="1" ht="13.8" hidden="1" x14ac:dyDescent="0.25">
      <c r="A334" s="151" t="s">
        <v>292</v>
      </c>
      <c r="B334" s="125">
        <v>81</v>
      </c>
      <c r="C334" s="165">
        <v>3234</v>
      </c>
      <c r="D334" s="166" t="s">
        <v>59</v>
      </c>
      <c r="E334" s="127">
        <v>0</v>
      </c>
      <c r="F334" s="291">
        <v>10000</v>
      </c>
      <c r="G334" s="291"/>
      <c r="H334" s="291"/>
      <c r="I334" s="330">
        <f t="shared" si="42"/>
        <v>0</v>
      </c>
      <c r="J334" s="330"/>
    </row>
    <row r="335" spans="1:10" s="99" customFormat="1" ht="15.6" thickBot="1" x14ac:dyDescent="0.3">
      <c r="A335" s="128"/>
      <c r="C335" s="194"/>
      <c r="D335" s="218"/>
      <c r="E335" s="219"/>
      <c r="F335" s="315"/>
      <c r="G335" s="315"/>
      <c r="H335" s="315"/>
      <c r="I335" s="247"/>
      <c r="J335" s="247"/>
    </row>
    <row r="336" spans="1:10" s="210" customFormat="1" ht="17.399999999999999" thickBot="1" x14ac:dyDescent="0.35">
      <c r="A336" s="884" t="s">
        <v>282</v>
      </c>
      <c r="B336" s="885"/>
      <c r="C336" s="885"/>
      <c r="D336" s="885"/>
      <c r="E336" s="198">
        <f>SUM(E338+E371+E414)</f>
        <v>2675000</v>
      </c>
      <c r="F336" s="308">
        <f>SUM(F338+F371+F414)</f>
        <v>6430000</v>
      </c>
      <c r="G336" s="308">
        <f>SUM(G338+G371+G414)</f>
        <v>3580000</v>
      </c>
      <c r="H336" s="308">
        <f>SUM(H338+H371+H414)</f>
        <v>3950000</v>
      </c>
      <c r="I336" s="246">
        <f>AVERAGE(G336/F336*100)</f>
        <v>55.676516329704505</v>
      </c>
      <c r="J336" s="246">
        <f>AVERAGE(H336/G336*100)</f>
        <v>110.33519553072625</v>
      </c>
    </row>
    <row r="337" spans="1:10" s="210" customFormat="1" ht="17.399999999999999" thickBot="1" x14ac:dyDescent="0.35">
      <c r="A337" s="220"/>
      <c r="B337" s="220"/>
      <c r="C337" s="220"/>
      <c r="D337" s="220"/>
      <c r="E337" s="192"/>
      <c r="F337" s="305"/>
      <c r="G337" s="305"/>
      <c r="H337" s="305"/>
      <c r="I337" s="247"/>
      <c r="J337" s="247"/>
    </row>
    <row r="338" spans="1:10" s="99" customFormat="1" ht="16.2" thickBot="1" x14ac:dyDescent="0.35">
      <c r="A338" s="856" t="s">
        <v>241</v>
      </c>
      <c r="B338" s="857"/>
      <c r="C338" s="857"/>
      <c r="D338" s="857"/>
      <c r="E338" s="111">
        <f>SUM(E342+E351+E359+E366)</f>
        <v>0</v>
      </c>
      <c r="F338" s="283">
        <f>SUM(F342+F351+F359+F366)</f>
        <v>670000</v>
      </c>
      <c r="G338" s="283">
        <f>SUM(G342+G351+G359+G366)</f>
        <v>550000</v>
      </c>
      <c r="H338" s="283">
        <f>SUM(H342+H351+H359+H366)</f>
        <v>480000</v>
      </c>
      <c r="I338" s="248">
        <f>AVERAGE(G338/F338*100)</f>
        <v>82.089552238805979</v>
      </c>
      <c r="J338" s="248">
        <f>AVERAGE(H338/G338*100)</f>
        <v>87.272727272727266</v>
      </c>
    </row>
    <row r="339" spans="1:10" ht="13.8" x14ac:dyDescent="0.25">
      <c r="A339" s="128"/>
      <c r="B339" s="1"/>
      <c r="C339" s="207"/>
      <c r="D339" s="212"/>
      <c r="E339" s="195"/>
      <c r="F339" s="306"/>
      <c r="G339" s="306"/>
      <c r="H339" s="306"/>
      <c r="I339" s="247"/>
      <c r="J339" s="247"/>
    </row>
    <row r="340" spans="1:10" ht="15.75" customHeight="1" x14ac:dyDescent="0.25">
      <c r="A340" s="128"/>
      <c r="B340" s="1"/>
      <c r="C340" s="207"/>
      <c r="D340" s="202" t="s">
        <v>223</v>
      </c>
      <c r="E340" s="116"/>
      <c r="F340" s="285"/>
      <c r="G340" s="285"/>
      <c r="H340" s="285"/>
      <c r="I340" s="249"/>
      <c r="J340" s="249"/>
    </row>
    <row r="341" spans="1:10" ht="15.75" customHeight="1" x14ac:dyDescent="0.25">
      <c r="A341" s="128"/>
      <c r="B341" s="1"/>
      <c r="C341" s="207"/>
      <c r="D341" s="237" t="s">
        <v>195</v>
      </c>
      <c r="E341" s="118"/>
      <c r="F341" s="286"/>
      <c r="G341" s="286"/>
      <c r="H341" s="286"/>
      <c r="I341" s="250"/>
      <c r="J341" s="250"/>
    </row>
    <row r="342" spans="1:10" ht="16.5" customHeight="1" x14ac:dyDescent="0.25">
      <c r="A342" s="128"/>
      <c r="B342" s="1"/>
      <c r="C342" s="207"/>
      <c r="D342" s="272" t="s">
        <v>327</v>
      </c>
      <c r="E342" s="197">
        <f>SUM(E343)</f>
        <v>0</v>
      </c>
      <c r="F342" s="280">
        <f>SUM(F343)</f>
        <v>115000</v>
      </c>
      <c r="G342" s="280">
        <f>SUM(G343)</f>
        <v>100000</v>
      </c>
      <c r="H342" s="280">
        <f>SUM(H343)</f>
        <v>80000</v>
      </c>
      <c r="I342" s="332">
        <f>AVERAGE(G342/F342*100)</f>
        <v>86.956521739130437</v>
      </c>
      <c r="J342" s="332">
        <f>AVERAGE(H342/G342*100)</f>
        <v>80</v>
      </c>
    </row>
    <row r="343" spans="1:10" s="150" customFormat="1" ht="13.8" x14ac:dyDescent="0.25">
      <c r="A343" s="151" t="s">
        <v>292</v>
      </c>
      <c r="B343" s="121"/>
      <c r="C343" s="163">
        <v>32</v>
      </c>
      <c r="D343" s="164" t="s">
        <v>180</v>
      </c>
      <c r="E343" s="123">
        <f>SUM(E344+E346)</f>
        <v>0</v>
      </c>
      <c r="F343" s="288">
        <f>SUM(F344+F346)</f>
        <v>115000</v>
      </c>
      <c r="G343" s="288">
        <v>100000</v>
      </c>
      <c r="H343" s="288">
        <v>80000</v>
      </c>
      <c r="I343" s="330">
        <f t="shared" ref="I343:J347" si="43">AVERAGE(G343/F343*100)</f>
        <v>86.956521739130437</v>
      </c>
      <c r="J343" s="330">
        <f t="shared" si="43"/>
        <v>80</v>
      </c>
    </row>
    <row r="344" spans="1:10" s="150" customFormat="1" ht="13.8" x14ac:dyDescent="0.25">
      <c r="A344" s="151" t="s">
        <v>292</v>
      </c>
      <c r="B344" s="121"/>
      <c r="C344" s="163">
        <v>322</v>
      </c>
      <c r="D344" s="164" t="s">
        <v>51</v>
      </c>
      <c r="E344" s="123">
        <f>SUM(E345)</f>
        <v>0</v>
      </c>
      <c r="F344" s="288">
        <f>SUM(F345)</f>
        <v>100000</v>
      </c>
      <c r="G344" s="288"/>
      <c r="H344" s="288"/>
      <c r="I344" s="330">
        <f t="shared" si="43"/>
        <v>0</v>
      </c>
      <c r="J344" s="330"/>
    </row>
    <row r="345" spans="1:10" s="132" customFormat="1" ht="13.8" hidden="1" x14ac:dyDescent="0.25">
      <c r="A345" s="151" t="s">
        <v>292</v>
      </c>
      <c r="B345" s="125">
        <v>82</v>
      </c>
      <c r="C345" s="165">
        <v>3223</v>
      </c>
      <c r="D345" s="166" t="s">
        <v>53</v>
      </c>
      <c r="E345" s="127">
        <v>0</v>
      </c>
      <c r="F345" s="291">
        <v>100000</v>
      </c>
      <c r="G345" s="291"/>
      <c r="H345" s="291"/>
      <c r="I345" s="330">
        <f t="shared" si="43"/>
        <v>0</v>
      </c>
      <c r="J345" s="330"/>
    </row>
    <row r="346" spans="1:10" s="150" customFormat="1" ht="13.8" x14ac:dyDescent="0.25">
      <c r="A346" s="151" t="s">
        <v>292</v>
      </c>
      <c r="B346" s="121"/>
      <c r="C346" s="163">
        <v>323</v>
      </c>
      <c r="D346" s="164" t="s">
        <v>55</v>
      </c>
      <c r="E346" s="123">
        <f>SUM(E347)</f>
        <v>0</v>
      </c>
      <c r="F346" s="288">
        <f>SUM(F347)</f>
        <v>15000</v>
      </c>
      <c r="G346" s="288"/>
      <c r="H346" s="288"/>
      <c r="I346" s="330">
        <f t="shared" si="43"/>
        <v>0</v>
      </c>
      <c r="J346" s="330"/>
    </row>
    <row r="347" spans="1:10" s="132" customFormat="1" ht="13.8" hidden="1" x14ac:dyDescent="0.25">
      <c r="A347" s="151" t="s">
        <v>292</v>
      </c>
      <c r="B347" s="125">
        <v>83</v>
      </c>
      <c r="C347" s="165">
        <v>3232</v>
      </c>
      <c r="D347" s="166" t="s">
        <v>242</v>
      </c>
      <c r="E347" s="127">
        <v>0</v>
      </c>
      <c r="F347" s="291">
        <v>15000</v>
      </c>
      <c r="G347" s="291"/>
      <c r="H347" s="291"/>
      <c r="I347" s="330">
        <f t="shared" si="43"/>
        <v>0</v>
      </c>
      <c r="J347" s="330"/>
    </row>
    <row r="348" spans="1:10" s="132" customFormat="1" ht="13.8" x14ac:dyDescent="0.25">
      <c r="A348" s="129"/>
      <c r="B348" s="129"/>
      <c r="C348" s="172"/>
      <c r="D348" s="173"/>
      <c r="E348" s="131"/>
      <c r="F348" s="293"/>
      <c r="G348" s="293"/>
      <c r="H348" s="293"/>
      <c r="I348" s="252"/>
      <c r="J348" s="252"/>
    </row>
    <row r="349" spans="1:10" ht="13.8" x14ac:dyDescent="0.25">
      <c r="A349" s="128"/>
      <c r="B349" s="1"/>
      <c r="C349" s="207"/>
      <c r="D349" s="115" t="s">
        <v>223</v>
      </c>
      <c r="E349" s="116"/>
      <c r="F349" s="285"/>
      <c r="G349" s="285"/>
      <c r="H349" s="285"/>
      <c r="I349" s="249"/>
      <c r="J349" s="249"/>
    </row>
    <row r="350" spans="1:10" ht="14.4" x14ac:dyDescent="0.3">
      <c r="A350" s="128"/>
      <c r="B350" s="1"/>
      <c r="C350" s="207"/>
      <c r="D350" s="184" t="s">
        <v>195</v>
      </c>
      <c r="E350" s="118"/>
      <c r="F350" s="286"/>
      <c r="G350" s="286"/>
      <c r="H350" s="286"/>
      <c r="I350" s="250"/>
      <c r="J350" s="250"/>
    </row>
    <row r="351" spans="1:10" ht="13.8" x14ac:dyDescent="0.25">
      <c r="A351" s="128"/>
      <c r="B351" s="1"/>
      <c r="C351" s="207"/>
      <c r="D351" s="268" t="s">
        <v>328</v>
      </c>
      <c r="E351" s="197">
        <f t="shared" ref="E351:H352" si="44">SUM(E352)</f>
        <v>0</v>
      </c>
      <c r="F351" s="280">
        <f t="shared" si="44"/>
        <v>55000</v>
      </c>
      <c r="G351" s="280">
        <f t="shared" si="44"/>
        <v>50000</v>
      </c>
      <c r="H351" s="280">
        <f t="shared" si="44"/>
        <v>50000</v>
      </c>
      <c r="I351" s="332">
        <f>AVERAGE(G351/F351*100)</f>
        <v>90.909090909090907</v>
      </c>
      <c r="J351" s="332">
        <f>AVERAGE(H351/G351*100)</f>
        <v>100</v>
      </c>
    </row>
    <row r="352" spans="1:10" s="150" customFormat="1" ht="13.8" x14ac:dyDescent="0.25">
      <c r="A352" s="165" t="s">
        <v>306</v>
      </c>
      <c r="B352" s="121"/>
      <c r="C352" s="163">
        <v>32</v>
      </c>
      <c r="D352" s="164" t="s">
        <v>180</v>
      </c>
      <c r="E352" s="123">
        <f t="shared" si="44"/>
        <v>0</v>
      </c>
      <c r="F352" s="288">
        <f t="shared" si="44"/>
        <v>55000</v>
      </c>
      <c r="G352" s="288">
        <v>50000</v>
      </c>
      <c r="H352" s="288">
        <v>50000</v>
      </c>
      <c r="I352" s="330">
        <f t="shared" ref="I352:J355" si="45">AVERAGE(G352/F352*100)</f>
        <v>90.909090909090907</v>
      </c>
      <c r="J352" s="330">
        <f t="shared" si="45"/>
        <v>100</v>
      </c>
    </row>
    <row r="353" spans="1:10" s="150" customFormat="1" ht="13.8" x14ac:dyDescent="0.25">
      <c r="A353" s="165" t="s">
        <v>306</v>
      </c>
      <c r="B353" s="121"/>
      <c r="C353" s="163">
        <v>323</v>
      </c>
      <c r="D353" s="164" t="s">
        <v>55</v>
      </c>
      <c r="E353" s="123">
        <f>SUM(E354:E355)</f>
        <v>0</v>
      </c>
      <c r="F353" s="288">
        <f>SUM(F354:F355)</f>
        <v>55000</v>
      </c>
      <c r="G353" s="288"/>
      <c r="H353" s="288"/>
      <c r="I353" s="330">
        <f t="shared" si="45"/>
        <v>0</v>
      </c>
      <c r="J353" s="330"/>
    </row>
    <row r="354" spans="1:10" s="132" customFormat="1" ht="13.8" hidden="1" x14ac:dyDescent="0.25">
      <c r="A354" s="165" t="s">
        <v>306</v>
      </c>
      <c r="B354" s="125">
        <v>84</v>
      </c>
      <c r="C354" s="165">
        <v>3232</v>
      </c>
      <c r="D354" s="166" t="s">
        <v>242</v>
      </c>
      <c r="E354" s="127">
        <v>0</v>
      </c>
      <c r="F354" s="291">
        <v>10000</v>
      </c>
      <c r="G354" s="291"/>
      <c r="H354" s="291"/>
      <c r="I354" s="330">
        <f t="shared" si="45"/>
        <v>0</v>
      </c>
      <c r="J354" s="330"/>
    </row>
    <row r="355" spans="1:10" s="132" customFormat="1" ht="13.8" hidden="1" x14ac:dyDescent="0.25">
      <c r="A355" s="165" t="s">
        <v>306</v>
      </c>
      <c r="B355" s="125">
        <v>85</v>
      </c>
      <c r="C355" s="165">
        <v>3234</v>
      </c>
      <c r="D355" s="166" t="s">
        <v>59</v>
      </c>
      <c r="E355" s="127">
        <v>0</v>
      </c>
      <c r="F355" s="291">
        <v>45000</v>
      </c>
      <c r="G355" s="291"/>
      <c r="H355" s="291"/>
      <c r="I355" s="330">
        <f t="shared" si="45"/>
        <v>0</v>
      </c>
      <c r="J355" s="330"/>
    </row>
    <row r="356" spans="1:10" s="132" customFormat="1" ht="13.8" x14ac:dyDescent="0.25">
      <c r="A356" s="129"/>
      <c r="B356" s="129"/>
      <c r="C356" s="172"/>
      <c r="D356" s="173"/>
      <c r="E356" s="131"/>
      <c r="F356" s="293"/>
      <c r="G356" s="293"/>
      <c r="H356" s="293"/>
      <c r="I356" s="252"/>
      <c r="J356" s="252"/>
    </row>
    <row r="357" spans="1:10" ht="13.8" x14ac:dyDescent="0.25">
      <c r="B357" s="1"/>
      <c r="C357" s="207"/>
      <c r="D357" s="202" t="s">
        <v>223</v>
      </c>
      <c r="E357" s="116"/>
      <c r="F357" s="285"/>
      <c r="G357" s="285"/>
      <c r="H357" s="285"/>
      <c r="I357" s="257"/>
      <c r="J357" s="257"/>
    </row>
    <row r="358" spans="1:10" ht="14.25" customHeight="1" x14ac:dyDescent="0.25">
      <c r="B358" s="1"/>
      <c r="C358" s="207"/>
      <c r="D358" s="238" t="s">
        <v>243</v>
      </c>
      <c r="E358" s="118"/>
      <c r="F358" s="286"/>
      <c r="G358" s="286"/>
      <c r="H358" s="286"/>
      <c r="I358" s="258"/>
      <c r="J358" s="258"/>
    </row>
    <row r="359" spans="1:10" ht="13.8" x14ac:dyDescent="0.25">
      <c r="B359" s="1"/>
      <c r="C359" s="207"/>
      <c r="D359" s="273" t="s">
        <v>329</v>
      </c>
      <c r="E359" s="197">
        <f t="shared" ref="E359:H361" si="46">SUM(E360)</f>
        <v>0</v>
      </c>
      <c r="F359" s="280">
        <f t="shared" si="46"/>
        <v>250000</v>
      </c>
      <c r="G359" s="280">
        <f t="shared" si="46"/>
        <v>200000</v>
      </c>
      <c r="H359" s="280">
        <f t="shared" si="46"/>
        <v>150000</v>
      </c>
      <c r="I359" s="332">
        <f>AVERAGE(G359/F359*100)</f>
        <v>80</v>
      </c>
      <c r="J359" s="332">
        <f>AVERAGE(H359/G359*100)</f>
        <v>75</v>
      </c>
    </row>
    <row r="360" spans="1:10" s="150" customFormat="1" ht="13.8" x14ac:dyDescent="0.25">
      <c r="A360" s="125" t="s">
        <v>307</v>
      </c>
      <c r="B360" s="121"/>
      <c r="C360" s="163">
        <v>32</v>
      </c>
      <c r="D360" s="164" t="s">
        <v>180</v>
      </c>
      <c r="E360" s="123">
        <f t="shared" si="46"/>
        <v>0</v>
      </c>
      <c r="F360" s="288">
        <f t="shared" si="46"/>
        <v>250000</v>
      </c>
      <c r="G360" s="288">
        <v>200000</v>
      </c>
      <c r="H360" s="288">
        <v>150000</v>
      </c>
      <c r="I360" s="330">
        <f t="shared" ref="I360:J362" si="47">AVERAGE(G360/F360*100)</f>
        <v>80</v>
      </c>
      <c r="J360" s="330">
        <f t="shared" si="47"/>
        <v>75</v>
      </c>
    </row>
    <row r="361" spans="1:10" s="150" customFormat="1" ht="13.8" x14ac:dyDescent="0.25">
      <c r="A361" s="125" t="s">
        <v>307</v>
      </c>
      <c r="B361" s="121"/>
      <c r="C361" s="163">
        <v>323</v>
      </c>
      <c r="D361" s="164" t="s">
        <v>55</v>
      </c>
      <c r="E361" s="123">
        <f t="shared" si="46"/>
        <v>0</v>
      </c>
      <c r="F361" s="288">
        <f t="shared" si="46"/>
        <v>250000</v>
      </c>
      <c r="G361" s="288"/>
      <c r="H361" s="288"/>
      <c r="I361" s="330">
        <f t="shared" si="47"/>
        <v>0</v>
      </c>
      <c r="J361" s="330"/>
    </row>
    <row r="362" spans="1:10" s="132" customFormat="1" ht="13.8" hidden="1" x14ac:dyDescent="0.25">
      <c r="A362" s="125" t="s">
        <v>307</v>
      </c>
      <c r="B362" s="125">
        <v>86</v>
      </c>
      <c r="C362" s="165">
        <v>3232</v>
      </c>
      <c r="D362" s="166" t="s">
        <v>242</v>
      </c>
      <c r="E362" s="127">
        <v>0</v>
      </c>
      <c r="F362" s="291">
        <v>250000</v>
      </c>
      <c r="G362" s="291"/>
      <c r="H362" s="291"/>
      <c r="I362" s="330">
        <f t="shared" si="47"/>
        <v>0</v>
      </c>
      <c r="J362" s="330"/>
    </row>
    <row r="363" spans="1:10" s="132" customFormat="1" ht="13.8" x14ac:dyDescent="0.25">
      <c r="A363" s="129"/>
      <c r="B363" s="129"/>
      <c r="C363" s="172"/>
      <c r="D363" s="173"/>
      <c r="E363" s="131"/>
      <c r="F363" s="293"/>
      <c r="G363" s="293"/>
      <c r="H363" s="293"/>
      <c r="I363" s="252"/>
      <c r="J363" s="252"/>
    </row>
    <row r="364" spans="1:10" ht="13.8" x14ac:dyDescent="0.25">
      <c r="B364" s="1"/>
      <c r="C364" s="207"/>
      <c r="D364" s="202" t="s">
        <v>223</v>
      </c>
      <c r="E364" s="116"/>
      <c r="F364" s="285"/>
      <c r="G364" s="285"/>
      <c r="H364" s="285"/>
      <c r="I364" s="257"/>
      <c r="J364" s="257"/>
    </row>
    <row r="365" spans="1:10" ht="14.25" customHeight="1" x14ac:dyDescent="0.25">
      <c r="B365" s="1"/>
      <c r="C365" s="207"/>
      <c r="D365" s="238" t="s">
        <v>244</v>
      </c>
      <c r="E365" s="118"/>
      <c r="F365" s="286"/>
      <c r="G365" s="286"/>
      <c r="H365" s="286"/>
      <c r="I365" s="258"/>
      <c r="J365" s="258"/>
    </row>
    <row r="366" spans="1:10" ht="27.6" x14ac:dyDescent="0.25">
      <c r="B366" s="1"/>
      <c r="C366" s="207"/>
      <c r="D366" s="272" t="s">
        <v>330</v>
      </c>
      <c r="E366" s="197">
        <f t="shared" ref="E366:H368" si="48">SUM(E367)</f>
        <v>0</v>
      </c>
      <c r="F366" s="280">
        <f t="shared" si="48"/>
        <v>250000</v>
      </c>
      <c r="G366" s="280">
        <f t="shared" si="48"/>
        <v>200000</v>
      </c>
      <c r="H366" s="280">
        <f t="shared" si="48"/>
        <v>200000</v>
      </c>
      <c r="I366" s="332">
        <f>AVERAGE(G366/F366*100)</f>
        <v>80</v>
      </c>
      <c r="J366" s="332">
        <f>AVERAGE(H366/G366*100)</f>
        <v>100</v>
      </c>
    </row>
    <row r="367" spans="1:10" s="150" customFormat="1" ht="13.8" x14ac:dyDescent="0.25">
      <c r="A367" s="125" t="s">
        <v>308</v>
      </c>
      <c r="B367" s="121"/>
      <c r="C367" s="163">
        <v>32</v>
      </c>
      <c r="D367" s="164" t="s">
        <v>180</v>
      </c>
      <c r="E367" s="123">
        <f t="shared" si="48"/>
        <v>0</v>
      </c>
      <c r="F367" s="288">
        <f t="shared" si="48"/>
        <v>250000</v>
      </c>
      <c r="G367" s="288">
        <v>200000</v>
      </c>
      <c r="H367" s="288">
        <v>200000</v>
      </c>
      <c r="I367" s="330">
        <f t="shared" ref="I367:J369" si="49">AVERAGE(G367/F367*100)</f>
        <v>80</v>
      </c>
      <c r="J367" s="330">
        <f t="shared" si="49"/>
        <v>100</v>
      </c>
    </row>
    <row r="368" spans="1:10" s="150" customFormat="1" ht="13.8" x14ac:dyDescent="0.25">
      <c r="A368" s="125" t="s">
        <v>308</v>
      </c>
      <c r="B368" s="121"/>
      <c r="C368" s="163">
        <v>323</v>
      </c>
      <c r="D368" s="164" t="s">
        <v>55</v>
      </c>
      <c r="E368" s="123">
        <f t="shared" si="48"/>
        <v>0</v>
      </c>
      <c r="F368" s="288">
        <f t="shared" si="48"/>
        <v>250000</v>
      </c>
      <c r="G368" s="288"/>
      <c r="H368" s="288"/>
      <c r="I368" s="330">
        <f t="shared" si="49"/>
        <v>0</v>
      </c>
      <c r="J368" s="330"/>
    </row>
    <row r="369" spans="1:10" s="132" customFormat="1" ht="13.8" hidden="1" x14ac:dyDescent="0.25">
      <c r="A369" s="125" t="s">
        <v>308</v>
      </c>
      <c r="B369" s="125">
        <v>87</v>
      </c>
      <c r="C369" s="165">
        <v>3232</v>
      </c>
      <c r="D369" s="166" t="s">
        <v>242</v>
      </c>
      <c r="E369" s="127">
        <v>0</v>
      </c>
      <c r="F369" s="291">
        <v>250000</v>
      </c>
      <c r="G369" s="291"/>
      <c r="H369" s="291"/>
      <c r="I369" s="330">
        <f t="shared" si="49"/>
        <v>0</v>
      </c>
      <c r="J369" s="330"/>
    </row>
    <row r="370" spans="1:10" s="132" customFormat="1" ht="14.4" thickBot="1" x14ac:dyDescent="0.3">
      <c r="A370" s="129"/>
      <c r="B370" s="129"/>
      <c r="C370" s="172"/>
      <c r="D370" s="173"/>
      <c r="E370" s="131"/>
      <c r="F370" s="293"/>
      <c r="G370" s="293"/>
      <c r="H370" s="293"/>
      <c r="I370" s="252"/>
      <c r="J370" s="252"/>
    </row>
    <row r="371" spans="1:10" s="99" customFormat="1" ht="16.2" thickBot="1" x14ac:dyDescent="0.35">
      <c r="A371" s="856" t="s">
        <v>245</v>
      </c>
      <c r="B371" s="857"/>
      <c r="C371" s="857"/>
      <c r="D371" s="857"/>
      <c r="E371" s="111">
        <f>SUM(E375+E382+E389+E399+E406)</f>
        <v>1030000</v>
      </c>
      <c r="F371" s="283">
        <f>SUM(F375+F382+F389+F399+F406)</f>
        <v>2250000</v>
      </c>
      <c r="G371" s="283">
        <f>SUM(G375+G382+G389+G399+G406)</f>
        <v>1650000</v>
      </c>
      <c r="H371" s="283">
        <f>SUM(H375+H382+H389+H399+H406)</f>
        <v>1900000</v>
      </c>
      <c r="I371" s="248">
        <f>AVERAGE(G371/F371*100)</f>
        <v>73.333333333333329</v>
      </c>
      <c r="J371" s="248">
        <f>AVERAGE(H371/G371*100)</f>
        <v>115.15151515151516</v>
      </c>
    </row>
    <row r="372" spans="1:10" s="99" customFormat="1" ht="15.6" x14ac:dyDescent="0.3">
      <c r="A372" s="100"/>
      <c r="B372" s="100"/>
      <c r="C372" s="100"/>
      <c r="D372" s="100"/>
      <c r="E372" s="199"/>
      <c r="F372" s="309"/>
      <c r="G372" s="309"/>
      <c r="H372" s="309"/>
      <c r="I372" s="247"/>
      <c r="J372" s="247"/>
    </row>
    <row r="373" spans="1:10" s="1" customFormat="1" ht="27.6" x14ac:dyDescent="0.25">
      <c r="C373" s="207"/>
      <c r="D373" s="202" t="s">
        <v>246</v>
      </c>
      <c r="E373" s="116"/>
      <c r="F373" s="285"/>
      <c r="G373" s="285"/>
      <c r="H373" s="285"/>
      <c r="I373" s="257"/>
      <c r="J373" s="257"/>
    </row>
    <row r="374" spans="1:10" s="1" customFormat="1" ht="13.8" x14ac:dyDescent="0.25">
      <c r="C374" s="207"/>
      <c r="D374" s="238" t="s">
        <v>247</v>
      </c>
      <c r="E374" s="118"/>
      <c r="F374" s="286"/>
      <c r="G374" s="286"/>
      <c r="H374" s="286"/>
      <c r="I374" s="258"/>
      <c r="J374" s="258"/>
    </row>
    <row r="375" spans="1:10" s="1" customFormat="1" ht="27.6" x14ac:dyDescent="0.25">
      <c r="C375" s="207"/>
      <c r="D375" s="272" t="s">
        <v>331</v>
      </c>
      <c r="E375" s="197">
        <f t="shared" ref="E375:H377" si="50">SUM(E376)</f>
        <v>70000</v>
      </c>
      <c r="F375" s="280">
        <f t="shared" si="50"/>
        <v>50000</v>
      </c>
      <c r="G375" s="280">
        <f t="shared" si="50"/>
        <v>100000</v>
      </c>
      <c r="H375" s="280">
        <f t="shared" si="50"/>
        <v>150000</v>
      </c>
      <c r="I375" s="332">
        <f>AVERAGE(G375/F375*100)</f>
        <v>200</v>
      </c>
      <c r="J375" s="332">
        <f>AVERAGE(H375/G375*100)</f>
        <v>150</v>
      </c>
    </row>
    <row r="376" spans="1:10" s="150" customFormat="1" ht="13.8" x14ac:dyDescent="0.25">
      <c r="A376" s="125" t="s">
        <v>293</v>
      </c>
      <c r="B376" s="121"/>
      <c r="C376" s="163">
        <v>41</v>
      </c>
      <c r="D376" s="164" t="s">
        <v>248</v>
      </c>
      <c r="E376" s="123">
        <f t="shared" si="50"/>
        <v>70000</v>
      </c>
      <c r="F376" s="288">
        <f t="shared" si="50"/>
        <v>50000</v>
      </c>
      <c r="G376" s="288">
        <v>100000</v>
      </c>
      <c r="H376" s="288">
        <v>150000</v>
      </c>
      <c r="I376" s="330">
        <f t="shared" ref="I376:J378" si="51">AVERAGE(G376/F376*100)</f>
        <v>200</v>
      </c>
      <c r="J376" s="330">
        <f t="shared" si="51"/>
        <v>150</v>
      </c>
    </row>
    <row r="377" spans="1:10" s="132" customFormat="1" ht="13.8" x14ac:dyDescent="0.25">
      <c r="A377" s="125" t="s">
        <v>293</v>
      </c>
      <c r="B377" s="121"/>
      <c r="C377" s="163">
        <v>411</v>
      </c>
      <c r="D377" s="164" t="s">
        <v>94</v>
      </c>
      <c r="E377" s="123">
        <f t="shared" si="50"/>
        <v>70000</v>
      </c>
      <c r="F377" s="288">
        <f t="shared" si="50"/>
        <v>50000</v>
      </c>
      <c r="G377" s="288"/>
      <c r="H377" s="288"/>
      <c r="I377" s="330">
        <f t="shared" si="51"/>
        <v>0</v>
      </c>
      <c r="J377" s="330"/>
    </row>
    <row r="378" spans="1:10" s="132" customFormat="1" ht="13.8" hidden="1" x14ac:dyDescent="0.25">
      <c r="A378" s="125" t="s">
        <v>293</v>
      </c>
      <c r="B378" s="125">
        <v>88</v>
      </c>
      <c r="C378" s="165">
        <v>4111</v>
      </c>
      <c r="D378" s="166" t="s">
        <v>39</v>
      </c>
      <c r="E378" s="127">
        <v>70000</v>
      </c>
      <c r="F378" s="291">
        <v>50000</v>
      </c>
      <c r="G378" s="291"/>
      <c r="H378" s="291"/>
      <c r="I378" s="330">
        <f t="shared" si="51"/>
        <v>0</v>
      </c>
      <c r="J378" s="330"/>
    </row>
    <row r="379" spans="1:10" s="99" customFormat="1" ht="15" x14ac:dyDescent="0.25">
      <c r="A379" s="128"/>
      <c r="C379" s="194"/>
      <c r="D379" s="218"/>
      <c r="E379" s="219"/>
      <c r="F379" s="315"/>
      <c r="G379" s="315"/>
      <c r="H379" s="315"/>
      <c r="I379" s="247"/>
      <c r="J379" s="247"/>
    </row>
    <row r="380" spans="1:10" s="1" customFormat="1" ht="13.8" x14ac:dyDescent="0.25">
      <c r="A380" s="124"/>
      <c r="C380" s="207"/>
      <c r="D380" s="202" t="s">
        <v>249</v>
      </c>
      <c r="E380" s="116"/>
      <c r="F380" s="285"/>
      <c r="G380" s="285"/>
      <c r="H380" s="285"/>
      <c r="I380" s="257"/>
      <c r="J380" s="257"/>
    </row>
    <row r="381" spans="1:10" s="1" customFormat="1" ht="13.8" x14ac:dyDescent="0.25">
      <c r="A381" s="124"/>
      <c r="C381" s="207"/>
      <c r="D381" s="238" t="s">
        <v>243</v>
      </c>
      <c r="E381" s="215"/>
      <c r="F381" s="314"/>
      <c r="G381" s="314"/>
      <c r="H381" s="314"/>
      <c r="I381" s="258"/>
      <c r="J381" s="258"/>
    </row>
    <row r="382" spans="1:10" s="1" customFormat="1" ht="13.8" x14ac:dyDescent="0.25">
      <c r="A382" s="124"/>
      <c r="C382" s="207"/>
      <c r="D382" s="273" t="s">
        <v>332</v>
      </c>
      <c r="E382" s="197">
        <f t="shared" ref="E382:H384" si="52">SUM(E383)</f>
        <v>700000</v>
      </c>
      <c r="F382" s="280">
        <f t="shared" si="52"/>
        <v>300000</v>
      </c>
      <c r="G382" s="280">
        <f t="shared" si="52"/>
        <v>300000</v>
      </c>
      <c r="H382" s="280">
        <f t="shared" si="52"/>
        <v>500000</v>
      </c>
      <c r="I382" s="332">
        <f>AVERAGE(G382/F382*100)</f>
        <v>100</v>
      </c>
      <c r="J382" s="332">
        <f>AVERAGE(H382/G382*100)</f>
        <v>166.66666666666669</v>
      </c>
    </row>
    <row r="383" spans="1:10" s="132" customFormat="1" ht="13.8" x14ac:dyDescent="0.25">
      <c r="A383" s="125" t="s">
        <v>311</v>
      </c>
      <c r="B383" s="121"/>
      <c r="C383" s="163">
        <v>42</v>
      </c>
      <c r="D383" s="164" t="s">
        <v>250</v>
      </c>
      <c r="E383" s="123">
        <f t="shared" si="52"/>
        <v>700000</v>
      </c>
      <c r="F383" s="288">
        <f t="shared" si="52"/>
        <v>300000</v>
      </c>
      <c r="G383" s="288">
        <v>300000</v>
      </c>
      <c r="H383" s="288">
        <v>500000</v>
      </c>
      <c r="I383" s="330">
        <f t="shared" ref="I383:J385" si="53">AVERAGE(G383/F383*100)</f>
        <v>100</v>
      </c>
      <c r="J383" s="330">
        <f t="shared" si="53"/>
        <v>166.66666666666669</v>
      </c>
    </row>
    <row r="384" spans="1:10" s="132" customFormat="1" ht="13.8" x14ac:dyDescent="0.25">
      <c r="A384" s="125" t="s">
        <v>311</v>
      </c>
      <c r="B384" s="121"/>
      <c r="C384" s="163">
        <v>421</v>
      </c>
      <c r="D384" s="164" t="s">
        <v>96</v>
      </c>
      <c r="E384" s="123">
        <f t="shared" si="52"/>
        <v>700000</v>
      </c>
      <c r="F384" s="288">
        <f t="shared" si="52"/>
        <v>300000</v>
      </c>
      <c r="G384" s="288"/>
      <c r="H384" s="288"/>
      <c r="I384" s="330">
        <f t="shared" si="53"/>
        <v>0</v>
      </c>
      <c r="J384" s="330"/>
    </row>
    <row r="385" spans="1:10" s="132" customFormat="1" ht="13.8" hidden="1" x14ac:dyDescent="0.25">
      <c r="A385" s="125" t="s">
        <v>311</v>
      </c>
      <c r="B385" s="125">
        <v>89</v>
      </c>
      <c r="C385" s="165">
        <v>4214</v>
      </c>
      <c r="D385" s="166" t="s">
        <v>251</v>
      </c>
      <c r="E385" s="127">
        <v>700000</v>
      </c>
      <c r="F385" s="291">
        <v>300000</v>
      </c>
      <c r="G385" s="291"/>
      <c r="H385" s="291"/>
      <c r="I385" s="330">
        <f t="shared" si="53"/>
        <v>0</v>
      </c>
      <c r="J385" s="330"/>
    </row>
    <row r="386" spans="1:10" s="132" customFormat="1" ht="13.8" x14ac:dyDescent="0.25">
      <c r="A386" s="129"/>
      <c r="B386" s="129"/>
      <c r="C386" s="172"/>
      <c r="D386" s="173"/>
      <c r="E386" s="131"/>
      <c r="F386" s="293"/>
      <c r="G386" s="293"/>
      <c r="H386" s="293"/>
      <c r="I386" s="252"/>
      <c r="J386" s="252"/>
    </row>
    <row r="387" spans="1:10" s="1" customFormat="1" ht="27.6" x14ac:dyDescent="0.25">
      <c r="A387" s="124"/>
      <c r="C387" s="207"/>
      <c r="D387" s="202" t="s">
        <v>246</v>
      </c>
      <c r="E387" s="116"/>
      <c r="F387" s="285"/>
      <c r="G387" s="285"/>
      <c r="H387" s="285"/>
      <c r="I387" s="257"/>
      <c r="J387" s="257"/>
    </row>
    <row r="388" spans="1:10" s="1" customFormat="1" ht="13.8" x14ac:dyDescent="0.25">
      <c r="A388" s="124"/>
      <c r="C388" s="207"/>
      <c r="D388" s="238" t="s">
        <v>195</v>
      </c>
      <c r="E388" s="215"/>
      <c r="F388" s="314"/>
      <c r="G388" s="314"/>
      <c r="H388" s="286"/>
      <c r="I388" s="258"/>
      <c r="J388" s="258"/>
    </row>
    <row r="389" spans="1:10" s="1" customFormat="1" ht="13.8" x14ac:dyDescent="0.25">
      <c r="A389" s="124"/>
      <c r="C389" s="207"/>
      <c r="D389" s="273" t="s">
        <v>333</v>
      </c>
      <c r="E389" s="197">
        <f>SUM(E390+E393)</f>
        <v>110000</v>
      </c>
      <c r="F389" s="280">
        <f>SUM(F390+F393)</f>
        <v>100000</v>
      </c>
      <c r="G389" s="280">
        <f>SUM(G390+G393)</f>
        <v>50000</v>
      </c>
      <c r="H389" s="280">
        <f>SUM(H390+H393)</f>
        <v>50000</v>
      </c>
      <c r="I389" s="332">
        <f>AVERAGE(G389/F389*100)</f>
        <v>50</v>
      </c>
      <c r="J389" s="332">
        <f>AVERAGE(H389/G389*100)</f>
        <v>100</v>
      </c>
    </row>
    <row r="390" spans="1:10" s="132" customFormat="1" ht="13.8" x14ac:dyDescent="0.25">
      <c r="A390" s="125" t="s">
        <v>312</v>
      </c>
      <c r="B390" s="121"/>
      <c r="C390" s="163">
        <v>38</v>
      </c>
      <c r="D390" s="164" t="s">
        <v>128</v>
      </c>
      <c r="E390" s="123">
        <f t="shared" ref="E390:H394" si="54">SUM(E391)</f>
        <v>10000</v>
      </c>
      <c r="F390" s="288">
        <f t="shared" si="54"/>
        <v>100000</v>
      </c>
      <c r="G390" s="288">
        <v>50000</v>
      </c>
      <c r="H390" s="288">
        <v>50000</v>
      </c>
      <c r="I390" s="330">
        <f>AVERAGE(G390/F390*100)</f>
        <v>50</v>
      </c>
      <c r="J390" s="330">
        <f>AVERAGE(H390/G390*100)</f>
        <v>100</v>
      </c>
    </row>
    <row r="391" spans="1:10" s="132" customFormat="1" ht="13.8" x14ac:dyDescent="0.25">
      <c r="A391" s="125" t="s">
        <v>312</v>
      </c>
      <c r="B391" s="121"/>
      <c r="C391" s="163">
        <v>386</v>
      </c>
      <c r="D391" s="164" t="s">
        <v>262</v>
      </c>
      <c r="E391" s="123">
        <f t="shared" si="54"/>
        <v>10000</v>
      </c>
      <c r="F391" s="288">
        <f t="shared" si="54"/>
        <v>100000</v>
      </c>
      <c r="G391" s="288"/>
      <c r="H391" s="288"/>
      <c r="I391" s="330">
        <f>AVERAGE(G391/F391*100)</f>
        <v>0</v>
      </c>
      <c r="J391" s="330"/>
    </row>
    <row r="392" spans="1:10" s="132" customFormat="1" ht="13.8" hidden="1" x14ac:dyDescent="0.25">
      <c r="A392" s="125" t="s">
        <v>312</v>
      </c>
      <c r="B392" s="125">
        <v>90</v>
      </c>
      <c r="C392" s="165">
        <v>3862</v>
      </c>
      <c r="D392" s="166" t="s">
        <v>263</v>
      </c>
      <c r="E392" s="127">
        <v>10000</v>
      </c>
      <c r="F392" s="291">
        <v>100000</v>
      </c>
      <c r="G392" s="291"/>
      <c r="H392" s="291"/>
      <c r="I392" s="330">
        <f>AVERAGE(G392/F392*100)</f>
        <v>0</v>
      </c>
      <c r="J392" s="330"/>
    </row>
    <row r="393" spans="1:10" s="132" customFormat="1" ht="13.8" x14ac:dyDescent="0.25">
      <c r="A393" s="125" t="s">
        <v>312</v>
      </c>
      <c r="B393" s="121"/>
      <c r="C393" s="163">
        <v>42</v>
      </c>
      <c r="D393" s="164" t="s">
        <v>250</v>
      </c>
      <c r="E393" s="123">
        <f t="shared" si="54"/>
        <v>100000</v>
      </c>
      <c r="F393" s="288">
        <f t="shared" si="54"/>
        <v>0</v>
      </c>
      <c r="G393" s="288">
        <f t="shared" si="54"/>
        <v>0</v>
      </c>
      <c r="H393" s="288">
        <f t="shared" si="54"/>
        <v>0</v>
      </c>
      <c r="I393" s="330">
        <v>0</v>
      </c>
      <c r="J393" s="330">
        <v>0</v>
      </c>
    </row>
    <row r="394" spans="1:10" s="132" customFormat="1" ht="13.8" x14ac:dyDescent="0.25">
      <c r="A394" s="125" t="s">
        <v>312</v>
      </c>
      <c r="B394" s="121"/>
      <c r="C394" s="163">
        <v>421</v>
      </c>
      <c r="D394" s="164" t="s">
        <v>96</v>
      </c>
      <c r="E394" s="123">
        <f t="shared" si="54"/>
        <v>100000</v>
      </c>
      <c r="F394" s="288">
        <f t="shared" si="54"/>
        <v>0</v>
      </c>
      <c r="G394" s="288"/>
      <c r="H394" s="288"/>
      <c r="I394" s="330"/>
      <c r="J394" s="330"/>
    </row>
    <row r="395" spans="1:10" s="132" customFormat="1" ht="13.8" hidden="1" x14ac:dyDescent="0.25">
      <c r="A395" s="125" t="s">
        <v>312</v>
      </c>
      <c r="B395" s="125">
        <v>91</v>
      </c>
      <c r="C395" s="165">
        <v>4214</v>
      </c>
      <c r="D395" s="166" t="s">
        <v>251</v>
      </c>
      <c r="E395" s="127">
        <v>100000</v>
      </c>
      <c r="F395" s="291">
        <v>0</v>
      </c>
      <c r="G395" s="291"/>
      <c r="H395" s="291"/>
      <c r="I395" s="330"/>
      <c r="J395" s="330"/>
    </row>
    <row r="396" spans="1:10" s="132" customFormat="1" ht="13.8" x14ac:dyDescent="0.25">
      <c r="A396" s="129"/>
      <c r="B396" s="129"/>
      <c r="C396" s="172"/>
      <c r="D396" s="173"/>
      <c r="E396" s="131"/>
      <c r="F396" s="293"/>
      <c r="G396" s="293"/>
      <c r="H396" s="293"/>
      <c r="I396" s="252"/>
      <c r="J396" s="252"/>
    </row>
    <row r="397" spans="1:10" s="1" customFormat="1" ht="27.6" x14ac:dyDescent="0.25">
      <c r="C397" s="207"/>
      <c r="D397" s="202" t="s">
        <v>246</v>
      </c>
      <c r="E397" s="116"/>
      <c r="F397" s="285"/>
      <c r="G397" s="285"/>
      <c r="H397" s="285"/>
      <c r="I397" s="249"/>
      <c r="J397" s="249"/>
    </row>
    <row r="398" spans="1:10" s="1" customFormat="1" ht="13.8" x14ac:dyDescent="0.25">
      <c r="C398" s="207"/>
      <c r="D398" s="238" t="s">
        <v>252</v>
      </c>
      <c r="E398" s="118"/>
      <c r="F398" s="286"/>
      <c r="G398" s="286"/>
      <c r="H398" s="286"/>
      <c r="I398" s="250"/>
      <c r="J398" s="250"/>
    </row>
    <row r="399" spans="1:10" s="1" customFormat="1" ht="13.8" x14ac:dyDescent="0.25">
      <c r="C399" s="207"/>
      <c r="D399" s="272" t="s">
        <v>334</v>
      </c>
      <c r="E399" s="197">
        <f t="shared" ref="E399:H401" si="55">SUM(E400)</f>
        <v>50000</v>
      </c>
      <c r="F399" s="280">
        <f t="shared" si="55"/>
        <v>1000000</v>
      </c>
      <c r="G399" s="280">
        <f t="shared" si="55"/>
        <v>500000</v>
      </c>
      <c r="H399" s="280">
        <f t="shared" si="55"/>
        <v>0</v>
      </c>
      <c r="I399" s="332">
        <f>AVERAGE(G399/F399*100)</f>
        <v>50</v>
      </c>
      <c r="J399" s="332">
        <f>AVERAGE(H399/G399*100)</f>
        <v>0</v>
      </c>
    </row>
    <row r="400" spans="1:10" s="132" customFormat="1" ht="13.8" x14ac:dyDescent="0.25">
      <c r="A400" s="125" t="s">
        <v>348</v>
      </c>
      <c r="B400" s="121"/>
      <c r="C400" s="163">
        <v>42</v>
      </c>
      <c r="D400" s="164" t="s">
        <v>250</v>
      </c>
      <c r="E400" s="123">
        <f t="shared" si="55"/>
        <v>50000</v>
      </c>
      <c r="F400" s="288">
        <f t="shared" si="55"/>
        <v>1000000</v>
      </c>
      <c r="G400" s="288">
        <v>500000</v>
      </c>
      <c r="H400" s="288">
        <f t="shared" si="55"/>
        <v>0</v>
      </c>
      <c r="I400" s="330">
        <f t="shared" ref="I400:J402" si="56">AVERAGE(G400/F400*100)</f>
        <v>50</v>
      </c>
      <c r="J400" s="330">
        <f t="shared" si="56"/>
        <v>0</v>
      </c>
    </row>
    <row r="401" spans="1:10" s="132" customFormat="1" ht="13.8" x14ac:dyDescent="0.25">
      <c r="A401" s="125" t="s">
        <v>348</v>
      </c>
      <c r="B401" s="121"/>
      <c r="C401" s="163">
        <v>421</v>
      </c>
      <c r="D401" s="164" t="s">
        <v>96</v>
      </c>
      <c r="E401" s="123">
        <f t="shared" si="55"/>
        <v>50000</v>
      </c>
      <c r="F401" s="288">
        <f t="shared" si="55"/>
        <v>1000000</v>
      </c>
      <c r="G401" s="288"/>
      <c r="H401" s="288"/>
      <c r="I401" s="330">
        <f t="shared" si="56"/>
        <v>0</v>
      </c>
      <c r="J401" s="330"/>
    </row>
    <row r="402" spans="1:10" s="132" customFormat="1" ht="13.8" hidden="1" x14ac:dyDescent="0.25">
      <c r="A402" s="125" t="s">
        <v>348</v>
      </c>
      <c r="B402" s="125">
        <v>92</v>
      </c>
      <c r="C402" s="165">
        <v>4214</v>
      </c>
      <c r="D402" s="166" t="s">
        <v>251</v>
      </c>
      <c r="E402" s="127">
        <v>50000</v>
      </c>
      <c r="F402" s="291">
        <v>1000000</v>
      </c>
      <c r="G402" s="291"/>
      <c r="H402" s="291"/>
      <c r="I402" s="330">
        <f t="shared" si="56"/>
        <v>0</v>
      </c>
      <c r="J402" s="330"/>
    </row>
    <row r="403" spans="1:10" s="132" customFormat="1" ht="13.8" x14ac:dyDescent="0.25">
      <c r="A403" s="129"/>
      <c r="B403" s="129"/>
      <c r="C403" s="172"/>
      <c r="D403" s="173"/>
      <c r="E403" s="131"/>
      <c r="F403" s="293"/>
      <c r="G403" s="293"/>
      <c r="H403" s="293"/>
      <c r="I403" s="252"/>
      <c r="J403" s="252"/>
    </row>
    <row r="404" spans="1:10" s="1" customFormat="1" ht="27.6" x14ac:dyDescent="0.25">
      <c r="C404" s="207"/>
      <c r="D404" s="202" t="s">
        <v>261</v>
      </c>
      <c r="E404" s="116"/>
      <c r="F404" s="285"/>
      <c r="G404" s="285"/>
      <c r="H404" s="285"/>
      <c r="I404" s="249"/>
      <c r="J404" s="249"/>
    </row>
    <row r="405" spans="1:10" s="1" customFormat="1" ht="26.4" x14ac:dyDescent="0.25">
      <c r="C405" s="207"/>
      <c r="D405" s="237" t="s">
        <v>253</v>
      </c>
      <c r="E405" s="118"/>
      <c r="F405" s="286"/>
      <c r="G405" s="286"/>
      <c r="H405" s="286"/>
      <c r="I405" s="250"/>
      <c r="J405" s="250"/>
    </row>
    <row r="406" spans="1:10" s="1" customFormat="1" ht="13.8" x14ac:dyDescent="0.25">
      <c r="C406" s="207"/>
      <c r="D406" s="273" t="s">
        <v>335</v>
      </c>
      <c r="E406" s="197">
        <f>SUM(E407)</f>
        <v>100000</v>
      </c>
      <c r="F406" s="280">
        <f>SUM(F407+F410)</f>
        <v>800000</v>
      </c>
      <c r="G406" s="280">
        <f>SUM(G407+G410)</f>
        <v>700000</v>
      </c>
      <c r="H406" s="280">
        <f>SUM(H407+H410)</f>
        <v>1200000</v>
      </c>
      <c r="I406" s="332">
        <f>AVERAGE(G406/F406*100)</f>
        <v>87.5</v>
      </c>
      <c r="J406" s="332">
        <f>AVERAGE(H406/G406*100)</f>
        <v>171.42857142857142</v>
      </c>
    </row>
    <row r="407" spans="1:10" s="132" customFormat="1" ht="13.8" x14ac:dyDescent="0.25">
      <c r="A407" s="125" t="s">
        <v>349</v>
      </c>
      <c r="B407" s="121"/>
      <c r="C407" s="163">
        <v>42</v>
      </c>
      <c r="D407" s="164" t="s">
        <v>250</v>
      </c>
      <c r="E407" s="123">
        <f>SUM(E408)</f>
        <v>100000</v>
      </c>
      <c r="F407" s="288">
        <f>SUM(F408)</f>
        <v>650000</v>
      </c>
      <c r="G407" s="288">
        <v>500000</v>
      </c>
      <c r="H407" s="288">
        <v>700000</v>
      </c>
      <c r="I407" s="330">
        <f t="shared" ref="I407:J412" si="57">AVERAGE(G407/F407*100)</f>
        <v>76.923076923076934</v>
      </c>
      <c r="J407" s="330">
        <f t="shared" si="57"/>
        <v>140</v>
      </c>
    </row>
    <row r="408" spans="1:10" s="132" customFormat="1" ht="13.8" x14ac:dyDescent="0.25">
      <c r="A408" s="125" t="s">
        <v>349</v>
      </c>
      <c r="B408" s="121"/>
      <c r="C408" s="163">
        <v>421</v>
      </c>
      <c r="D408" s="164" t="s">
        <v>96</v>
      </c>
      <c r="E408" s="123">
        <f>SUM(E409)</f>
        <v>100000</v>
      </c>
      <c r="F408" s="288">
        <f>SUM(F409)</f>
        <v>650000</v>
      </c>
      <c r="G408" s="288"/>
      <c r="H408" s="288"/>
      <c r="I408" s="330">
        <f t="shared" si="57"/>
        <v>0</v>
      </c>
      <c r="J408" s="330"/>
    </row>
    <row r="409" spans="1:10" s="132" customFormat="1" ht="13.8" hidden="1" x14ac:dyDescent="0.25">
      <c r="A409" s="125" t="s">
        <v>349</v>
      </c>
      <c r="B409" s="125">
        <v>93</v>
      </c>
      <c r="C409" s="165">
        <v>4213</v>
      </c>
      <c r="D409" s="166" t="s">
        <v>283</v>
      </c>
      <c r="E409" s="127">
        <v>100000</v>
      </c>
      <c r="F409" s="291">
        <v>650000</v>
      </c>
      <c r="G409" s="291"/>
      <c r="H409" s="291"/>
      <c r="I409" s="330">
        <f t="shared" si="57"/>
        <v>0</v>
      </c>
      <c r="J409" s="330"/>
    </row>
    <row r="410" spans="1:10" s="132" customFormat="1" ht="13.8" x14ac:dyDescent="0.25">
      <c r="A410" s="125" t="s">
        <v>349</v>
      </c>
      <c r="B410" s="121"/>
      <c r="C410" s="163">
        <v>45</v>
      </c>
      <c r="D410" s="164" t="s">
        <v>265</v>
      </c>
      <c r="E410" s="123">
        <f>SUM(E411)</f>
        <v>645000</v>
      </c>
      <c r="F410" s="288">
        <f>SUM(F411)</f>
        <v>150000</v>
      </c>
      <c r="G410" s="288">
        <v>200000</v>
      </c>
      <c r="H410" s="288">
        <v>500000</v>
      </c>
      <c r="I410" s="330">
        <f t="shared" si="57"/>
        <v>133.33333333333331</v>
      </c>
      <c r="J410" s="330">
        <f t="shared" si="57"/>
        <v>250</v>
      </c>
    </row>
    <row r="411" spans="1:10" s="132" customFormat="1" ht="13.8" x14ac:dyDescent="0.25">
      <c r="A411" s="125" t="s">
        <v>349</v>
      </c>
      <c r="B411" s="121"/>
      <c r="C411" s="163">
        <v>451</v>
      </c>
      <c r="D411" s="164" t="s">
        <v>102</v>
      </c>
      <c r="E411" s="123">
        <f>SUM(E412)</f>
        <v>645000</v>
      </c>
      <c r="F411" s="288">
        <f>SUM(F412)</f>
        <v>150000</v>
      </c>
      <c r="G411" s="288"/>
      <c r="H411" s="288"/>
      <c r="I411" s="330">
        <f t="shared" si="57"/>
        <v>0</v>
      </c>
      <c r="J411" s="330"/>
    </row>
    <row r="412" spans="1:10" s="132" customFormat="1" ht="13.8" hidden="1" x14ac:dyDescent="0.25">
      <c r="A412" s="125" t="s">
        <v>349</v>
      </c>
      <c r="B412" s="125">
        <v>94</v>
      </c>
      <c r="C412" s="165">
        <v>4511</v>
      </c>
      <c r="D412" s="166" t="s">
        <v>102</v>
      </c>
      <c r="E412" s="127">
        <v>645000</v>
      </c>
      <c r="F412" s="291">
        <v>150000</v>
      </c>
      <c r="G412" s="291"/>
      <c r="H412" s="291"/>
      <c r="I412" s="330">
        <f t="shared" si="57"/>
        <v>0</v>
      </c>
      <c r="J412" s="330"/>
    </row>
    <row r="413" spans="1:10" s="132" customFormat="1" ht="14.4" thickBot="1" x14ac:dyDescent="0.3">
      <c r="A413" s="129"/>
      <c r="B413" s="129"/>
      <c r="C413" s="172"/>
      <c r="D413" s="173"/>
      <c r="E413" s="131"/>
      <c r="F413" s="293"/>
      <c r="G413" s="293"/>
      <c r="H413" s="293"/>
      <c r="I413" s="252"/>
      <c r="J413" s="252"/>
    </row>
    <row r="414" spans="1:10" s="112" customFormat="1" ht="16.2" thickBot="1" x14ac:dyDescent="0.35">
      <c r="A414" s="856" t="s">
        <v>284</v>
      </c>
      <c r="B414" s="857"/>
      <c r="C414" s="857"/>
      <c r="D414" s="857"/>
      <c r="E414" s="221">
        <f>SUM(E418+E431+E438+E458+E465+E472)</f>
        <v>1645000</v>
      </c>
      <c r="F414" s="316">
        <f>SUM(F418+F431+F438+F448+F458+F465+F472)</f>
        <v>3510000</v>
      </c>
      <c r="G414" s="316">
        <f>SUM(G418+G431+G438+G448+G458+G465+G472)</f>
        <v>1380000</v>
      </c>
      <c r="H414" s="316">
        <f>SUM(H418+H431+H438+H448+H458+H465+H472)</f>
        <v>1570000</v>
      </c>
      <c r="I414" s="248">
        <f>AVERAGE(G414/F414*100)</f>
        <v>39.316239316239319</v>
      </c>
      <c r="J414" s="248">
        <f>AVERAGE(H414/G414*100)</f>
        <v>113.76811594202898</v>
      </c>
    </row>
    <row r="415" spans="1:10" s="124" customFormat="1" ht="13.8" x14ac:dyDescent="0.25">
      <c r="C415" s="222"/>
      <c r="D415" s="212"/>
      <c r="E415" s="195"/>
      <c r="F415" s="306"/>
      <c r="G415" s="306"/>
      <c r="H415" s="306"/>
      <c r="I415" s="247"/>
      <c r="J415" s="247"/>
    </row>
    <row r="416" spans="1:10" s="99" customFormat="1" ht="27.6" x14ac:dyDescent="0.25">
      <c r="A416" s="128"/>
      <c r="C416" s="194"/>
      <c r="D416" s="202" t="s">
        <v>246</v>
      </c>
      <c r="E416" s="116"/>
      <c r="F416" s="285"/>
      <c r="G416" s="285"/>
      <c r="H416" s="285"/>
      <c r="I416" s="257"/>
      <c r="J416" s="257"/>
    </row>
    <row r="417" spans="1:10" s="1" customFormat="1" ht="14.25" customHeight="1" x14ac:dyDescent="0.25">
      <c r="C417" s="207"/>
      <c r="D417" s="238" t="s">
        <v>195</v>
      </c>
      <c r="E417" s="215"/>
      <c r="F417" s="286"/>
      <c r="G417" s="314"/>
      <c r="H417" s="314"/>
      <c r="I417" s="258"/>
      <c r="J417" s="258"/>
    </row>
    <row r="418" spans="1:10" s="1" customFormat="1" ht="13.8" x14ac:dyDescent="0.25">
      <c r="C418" s="207"/>
      <c r="D418" s="273" t="s">
        <v>336</v>
      </c>
      <c r="E418" s="197">
        <f>SUM(E419+E424)</f>
        <v>0</v>
      </c>
      <c r="F418" s="280">
        <f>SUM(F419+F424)</f>
        <v>160000</v>
      </c>
      <c r="G418" s="280">
        <f>SUM(G419+G424)</f>
        <v>150000</v>
      </c>
      <c r="H418" s="280">
        <f>SUM(H419+H424)</f>
        <v>100000</v>
      </c>
      <c r="I418" s="332">
        <f>AVERAGE(G418/F418*100)</f>
        <v>93.75</v>
      </c>
      <c r="J418" s="332">
        <f>AVERAGE(H418/G418*100)</f>
        <v>66.666666666666657</v>
      </c>
    </row>
    <row r="419" spans="1:10" s="132" customFormat="1" ht="13.8" x14ac:dyDescent="0.25">
      <c r="A419" s="125" t="s">
        <v>313</v>
      </c>
      <c r="B419" s="121"/>
      <c r="C419" s="163">
        <v>32</v>
      </c>
      <c r="D419" s="164" t="s">
        <v>46</v>
      </c>
      <c r="E419" s="123">
        <f>SUM(E420+E422)</f>
        <v>0</v>
      </c>
      <c r="F419" s="288">
        <f>SUM(F420+F422)</f>
        <v>85000</v>
      </c>
      <c r="G419" s="288">
        <v>50000</v>
      </c>
      <c r="H419" s="288">
        <v>50000</v>
      </c>
      <c r="I419" s="330">
        <f t="shared" ref="I419:J426" si="58">AVERAGE(G419/F419*100)</f>
        <v>58.82352941176471</v>
      </c>
      <c r="J419" s="330">
        <f t="shared" si="58"/>
        <v>100</v>
      </c>
    </row>
    <row r="420" spans="1:10" s="132" customFormat="1" ht="13.8" x14ac:dyDescent="0.25">
      <c r="A420" s="125" t="s">
        <v>313</v>
      </c>
      <c r="B420" s="121"/>
      <c r="C420" s="163">
        <v>322</v>
      </c>
      <c r="D420" s="164" t="s">
        <v>51</v>
      </c>
      <c r="E420" s="123">
        <f>SUM(E421)</f>
        <v>0</v>
      </c>
      <c r="F420" s="288">
        <f>SUM(F421)</f>
        <v>15000</v>
      </c>
      <c r="G420" s="288"/>
      <c r="H420" s="288"/>
      <c r="I420" s="330">
        <f t="shared" si="58"/>
        <v>0</v>
      </c>
      <c r="J420" s="330"/>
    </row>
    <row r="421" spans="1:10" s="132" customFormat="1" ht="13.8" hidden="1" x14ac:dyDescent="0.25">
      <c r="A421" s="125" t="s">
        <v>313</v>
      </c>
      <c r="B421" s="234">
        <v>95</v>
      </c>
      <c r="C421" s="165">
        <v>3224</v>
      </c>
      <c r="D421" s="166" t="s">
        <v>189</v>
      </c>
      <c r="E421" s="223">
        <v>0</v>
      </c>
      <c r="F421" s="291">
        <v>15000</v>
      </c>
      <c r="G421" s="291"/>
      <c r="H421" s="291"/>
      <c r="I421" s="330">
        <f t="shared" si="58"/>
        <v>0</v>
      </c>
      <c r="J421" s="330"/>
    </row>
    <row r="422" spans="1:10" s="132" customFormat="1" ht="13.8" x14ac:dyDescent="0.25">
      <c r="A422" s="125" t="s">
        <v>313</v>
      </c>
      <c r="B422" s="121"/>
      <c r="C422" s="163">
        <v>323</v>
      </c>
      <c r="D422" s="164" t="s">
        <v>55</v>
      </c>
      <c r="E422" s="123">
        <f>SUM(E423)</f>
        <v>0</v>
      </c>
      <c r="F422" s="288">
        <f>SUM(F423)</f>
        <v>70000</v>
      </c>
      <c r="G422" s="288"/>
      <c r="H422" s="288"/>
      <c r="I422" s="330">
        <f t="shared" si="58"/>
        <v>0</v>
      </c>
      <c r="J422" s="330"/>
    </row>
    <row r="423" spans="1:10" s="132" customFormat="1" ht="13.8" hidden="1" x14ac:dyDescent="0.25">
      <c r="A423" s="125" t="s">
        <v>313</v>
      </c>
      <c r="B423" s="125">
        <v>96</v>
      </c>
      <c r="C423" s="165">
        <v>3232</v>
      </c>
      <c r="D423" s="166" t="s">
        <v>242</v>
      </c>
      <c r="E423" s="127">
        <v>0</v>
      </c>
      <c r="F423" s="291">
        <v>70000</v>
      </c>
      <c r="G423" s="291"/>
      <c r="H423" s="291"/>
      <c r="I423" s="330">
        <f t="shared" si="58"/>
        <v>0</v>
      </c>
      <c r="J423" s="330"/>
    </row>
    <row r="424" spans="1:10" s="132" customFormat="1" ht="13.8" x14ac:dyDescent="0.25">
      <c r="A424" s="125" t="s">
        <v>313</v>
      </c>
      <c r="B424" s="121"/>
      <c r="C424" s="163">
        <v>42</v>
      </c>
      <c r="D424" s="164" t="s">
        <v>250</v>
      </c>
      <c r="E424" s="123">
        <f>SUM(E425)</f>
        <v>0</v>
      </c>
      <c r="F424" s="288">
        <f>SUM(F425)</f>
        <v>75000</v>
      </c>
      <c r="G424" s="288">
        <v>100000</v>
      </c>
      <c r="H424" s="288">
        <v>50000</v>
      </c>
      <c r="I424" s="330">
        <f t="shared" si="58"/>
        <v>133.33333333333331</v>
      </c>
      <c r="J424" s="330">
        <f t="shared" si="58"/>
        <v>50</v>
      </c>
    </row>
    <row r="425" spans="1:10" s="132" customFormat="1" ht="13.8" x14ac:dyDescent="0.25">
      <c r="A425" s="125" t="s">
        <v>313</v>
      </c>
      <c r="B425" s="121"/>
      <c r="C425" s="163">
        <v>422</v>
      </c>
      <c r="D425" s="164" t="s">
        <v>98</v>
      </c>
      <c r="E425" s="123">
        <f>SUM(E426)</f>
        <v>0</v>
      </c>
      <c r="F425" s="288">
        <f>SUM(F426)</f>
        <v>75000</v>
      </c>
      <c r="G425" s="288"/>
      <c r="H425" s="288"/>
      <c r="I425" s="330">
        <f t="shared" si="58"/>
        <v>0</v>
      </c>
      <c r="J425" s="330"/>
    </row>
    <row r="426" spans="1:10" s="132" customFormat="1" ht="13.8" hidden="1" x14ac:dyDescent="0.25">
      <c r="A426" s="125" t="s">
        <v>313</v>
      </c>
      <c r="B426" s="125">
        <v>97</v>
      </c>
      <c r="C426" s="165">
        <v>4227</v>
      </c>
      <c r="D426" s="166" t="s">
        <v>101</v>
      </c>
      <c r="E426" s="127">
        <v>0</v>
      </c>
      <c r="F426" s="291">
        <v>75000</v>
      </c>
      <c r="G426" s="291"/>
      <c r="H426" s="291"/>
      <c r="I426" s="330">
        <f t="shared" si="58"/>
        <v>0</v>
      </c>
      <c r="J426" s="330"/>
    </row>
    <row r="427" spans="1:10" s="132" customFormat="1" ht="13.8" x14ac:dyDescent="0.25">
      <c r="A427" s="129"/>
      <c r="B427" s="129"/>
      <c r="C427" s="172"/>
      <c r="D427" s="173"/>
      <c r="E427" s="131"/>
      <c r="F427" s="293"/>
      <c r="G427" s="293"/>
      <c r="H427" s="293"/>
      <c r="I427" s="252"/>
      <c r="J427" s="252"/>
    </row>
    <row r="428" spans="1:10" s="128" customFormat="1" ht="15" x14ac:dyDescent="0.25">
      <c r="C428" s="194"/>
      <c r="D428" s="218"/>
      <c r="E428" s="219"/>
      <c r="F428" s="315"/>
      <c r="G428" s="315"/>
      <c r="H428" s="315"/>
      <c r="I428" s="247"/>
      <c r="J428" s="247"/>
    </row>
    <row r="429" spans="1:10" s="99" customFormat="1" ht="30" customHeight="1" x14ac:dyDescent="0.25">
      <c r="A429" s="128"/>
      <c r="C429" s="194"/>
      <c r="D429" s="202" t="s">
        <v>246</v>
      </c>
      <c r="E429" s="116"/>
      <c r="F429" s="285"/>
      <c r="G429" s="285"/>
      <c r="H429" s="285"/>
      <c r="I429" s="257"/>
      <c r="J429" s="257"/>
    </row>
    <row r="430" spans="1:10" s="1" customFormat="1" ht="14.25" customHeight="1" x14ac:dyDescent="0.25">
      <c r="C430" s="207"/>
      <c r="D430" s="238" t="s">
        <v>254</v>
      </c>
      <c r="E430" s="215"/>
      <c r="F430" s="286"/>
      <c r="G430" s="314"/>
      <c r="H430" s="314"/>
      <c r="I430" s="258"/>
      <c r="J430" s="258"/>
    </row>
    <row r="431" spans="1:10" s="1" customFormat="1" ht="13.8" x14ac:dyDescent="0.25">
      <c r="C431" s="207"/>
      <c r="D431" s="272" t="s">
        <v>337</v>
      </c>
      <c r="E431" s="197">
        <f t="shared" ref="E431:H433" si="59">SUM(E432)</f>
        <v>350000</v>
      </c>
      <c r="F431" s="280">
        <f t="shared" si="59"/>
        <v>1000000</v>
      </c>
      <c r="G431" s="280">
        <f t="shared" si="59"/>
        <v>500000</v>
      </c>
      <c r="H431" s="280">
        <f t="shared" si="59"/>
        <v>200000</v>
      </c>
      <c r="I431" s="332">
        <f>AVERAGE(G431/F431*100)</f>
        <v>50</v>
      </c>
      <c r="J431" s="332">
        <f>AVERAGE(H431/G431*100)</f>
        <v>40</v>
      </c>
    </row>
    <row r="432" spans="1:10" s="132" customFormat="1" ht="13.8" x14ac:dyDescent="0.25">
      <c r="A432" s="125" t="s">
        <v>350</v>
      </c>
      <c r="B432" s="121"/>
      <c r="C432" s="163">
        <v>42</v>
      </c>
      <c r="D432" s="164" t="s">
        <v>250</v>
      </c>
      <c r="E432" s="123">
        <f t="shared" si="59"/>
        <v>350000</v>
      </c>
      <c r="F432" s="288">
        <f t="shared" si="59"/>
        <v>1000000</v>
      </c>
      <c r="G432" s="288">
        <v>500000</v>
      </c>
      <c r="H432" s="288">
        <v>200000</v>
      </c>
      <c r="I432" s="330">
        <f t="shared" ref="I432:J434" si="60">AVERAGE(G432/F432*100)</f>
        <v>50</v>
      </c>
      <c r="J432" s="330">
        <f t="shared" si="60"/>
        <v>40</v>
      </c>
    </row>
    <row r="433" spans="1:10" s="132" customFormat="1" ht="13.8" x14ac:dyDescent="0.25">
      <c r="A433" s="125" t="s">
        <v>350</v>
      </c>
      <c r="B433" s="121"/>
      <c r="C433" s="163">
        <v>421</v>
      </c>
      <c r="D433" s="164" t="s">
        <v>96</v>
      </c>
      <c r="E433" s="123">
        <f t="shared" si="59"/>
        <v>350000</v>
      </c>
      <c r="F433" s="288">
        <f t="shared" si="59"/>
        <v>1000000</v>
      </c>
      <c r="G433" s="288"/>
      <c r="H433" s="288"/>
      <c r="I433" s="330">
        <f t="shared" si="60"/>
        <v>0</v>
      </c>
      <c r="J433" s="330"/>
    </row>
    <row r="434" spans="1:10" s="132" customFormat="1" ht="13.8" hidden="1" x14ac:dyDescent="0.25">
      <c r="A434" s="125" t="s">
        <v>350</v>
      </c>
      <c r="B434" s="125">
        <v>98</v>
      </c>
      <c r="C434" s="165">
        <v>4212</v>
      </c>
      <c r="D434" s="166" t="s">
        <v>97</v>
      </c>
      <c r="E434" s="127">
        <v>350000</v>
      </c>
      <c r="F434" s="291">
        <v>1000000</v>
      </c>
      <c r="G434" s="291"/>
      <c r="H434" s="291"/>
      <c r="I434" s="330">
        <f t="shared" si="60"/>
        <v>0</v>
      </c>
      <c r="J434" s="330"/>
    </row>
    <row r="435" spans="1:10" s="132" customFormat="1" ht="13.8" x14ac:dyDescent="0.25">
      <c r="A435" s="129"/>
      <c r="B435" s="129"/>
      <c r="C435" s="172"/>
      <c r="D435" s="173"/>
      <c r="E435" s="131"/>
      <c r="F435" s="293"/>
      <c r="G435" s="293"/>
      <c r="H435" s="293"/>
      <c r="I435" s="252"/>
      <c r="J435" s="252"/>
    </row>
    <row r="436" spans="1:10" s="1" customFormat="1" ht="13.8" x14ac:dyDescent="0.25">
      <c r="C436" s="207"/>
      <c r="D436" s="213" t="s">
        <v>342</v>
      </c>
      <c r="E436" s="116"/>
      <c r="F436" s="285"/>
      <c r="G436" s="285"/>
      <c r="H436" s="285"/>
      <c r="I436" s="257"/>
      <c r="J436" s="257"/>
    </row>
    <row r="437" spans="1:10" s="1" customFormat="1" ht="14.25" customHeight="1" x14ac:dyDescent="0.25">
      <c r="C437" s="207"/>
      <c r="D437" s="238" t="s">
        <v>195</v>
      </c>
      <c r="E437" s="118"/>
      <c r="F437" s="286"/>
      <c r="G437" s="314"/>
      <c r="H437" s="286"/>
      <c r="I437" s="258"/>
      <c r="J437" s="258"/>
    </row>
    <row r="438" spans="1:10" s="1" customFormat="1" ht="13.8" x14ac:dyDescent="0.25">
      <c r="C438" s="207"/>
      <c r="D438" s="273" t="s">
        <v>338</v>
      </c>
      <c r="E438" s="197">
        <f>SUM(E439+E442)</f>
        <v>645000</v>
      </c>
      <c r="F438" s="280">
        <f>SUM(F439+F442)</f>
        <v>1300000</v>
      </c>
      <c r="G438" s="280">
        <f>SUM(G439+G442)</f>
        <v>150000</v>
      </c>
      <c r="H438" s="280">
        <f>SUM(H439+H442)</f>
        <v>10000</v>
      </c>
      <c r="I438" s="332">
        <f>AVERAGE(G438/F438*100)</f>
        <v>11.538461538461538</v>
      </c>
      <c r="J438" s="332">
        <f>AVERAGE(H438/G438*100)</f>
        <v>6.666666666666667</v>
      </c>
    </row>
    <row r="439" spans="1:10" s="132" customFormat="1" ht="13.8" x14ac:dyDescent="0.25">
      <c r="A439" s="125" t="s">
        <v>351</v>
      </c>
      <c r="B439" s="121"/>
      <c r="C439" s="163">
        <v>32</v>
      </c>
      <c r="D439" s="164" t="s">
        <v>46</v>
      </c>
      <c r="E439" s="123">
        <f>SUM(E440)</f>
        <v>0</v>
      </c>
      <c r="F439" s="288">
        <f>SUM(F440)</f>
        <v>300000</v>
      </c>
      <c r="G439" s="288">
        <v>50000</v>
      </c>
      <c r="H439" s="288">
        <v>10000</v>
      </c>
      <c r="I439" s="330">
        <f t="shared" ref="I439:J444" si="61">AVERAGE(G439/F439*100)</f>
        <v>16.666666666666664</v>
      </c>
      <c r="J439" s="330">
        <f t="shared" si="61"/>
        <v>20</v>
      </c>
    </row>
    <row r="440" spans="1:10" s="132" customFormat="1" ht="13.8" x14ac:dyDescent="0.25">
      <c r="A440" s="125" t="s">
        <v>351</v>
      </c>
      <c r="B440" s="121"/>
      <c r="C440" s="163">
        <v>323</v>
      </c>
      <c r="D440" s="164" t="s">
        <v>55</v>
      </c>
      <c r="E440" s="123">
        <f>SUM(E441)</f>
        <v>0</v>
      </c>
      <c r="F440" s="288">
        <f>SUM(F441)</f>
        <v>300000</v>
      </c>
      <c r="G440" s="288"/>
      <c r="H440" s="288"/>
      <c r="I440" s="330">
        <f t="shared" si="61"/>
        <v>0</v>
      </c>
      <c r="J440" s="330"/>
    </row>
    <row r="441" spans="1:10" s="132" customFormat="1" ht="13.8" hidden="1" x14ac:dyDescent="0.25">
      <c r="A441" s="125" t="s">
        <v>351</v>
      </c>
      <c r="B441" s="125">
        <v>99</v>
      </c>
      <c r="C441" s="165">
        <v>3232</v>
      </c>
      <c r="D441" s="166" t="s">
        <v>242</v>
      </c>
      <c r="E441" s="127">
        <v>0</v>
      </c>
      <c r="F441" s="291">
        <v>300000</v>
      </c>
      <c r="G441" s="291"/>
      <c r="H441" s="291"/>
      <c r="I441" s="330">
        <f t="shared" si="61"/>
        <v>0</v>
      </c>
      <c r="J441" s="330"/>
    </row>
    <row r="442" spans="1:10" s="132" customFormat="1" ht="13.8" x14ac:dyDescent="0.25">
      <c r="A442" s="125" t="s">
        <v>351</v>
      </c>
      <c r="B442" s="121"/>
      <c r="C442" s="163">
        <v>45</v>
      </c>
      <c r="D442" s="164" t="s">
        <v>265</v>
      </c>
      <c r="E442" s="123">
        <f t="shared" ref="E442:H443" si="62">SUM(E443)</f>
        <v>645000</v>
      </c>
      <c r="F442" s="288">
        <f t="shared" si="62"/>
        <v>1000000</v>
      </c>
      <c r="G442" s="288">
        <v>100000</v>
      </c>
      <c r="H442" s="288">
        <f t="shared" si="62"/>
        <v>0</v>
      </c>
      <c r="I442" s="330">
        <f t="shared" si="61"/>
        <v>10</v>
      </c>
      <c r="J442" s="330">
        <f t="shared" si="61"/>
        <v>0</v>
      </c>
    </row>
    <row r="443" spans="1:10" s="132" customFormat="1" ht="13.8" x14ac:dyDescent="0.25">
      <c r="A443" s="125" t="s">
        <v>351</v>
      </c>
      <c r="B443" s="121"/>
      <c r="C443" s="163">
        <v>451</v>
      </c>
      <c r="D443" s="164" t="s">
        <v>102</v>
      </c>
      <c r="E443" s="123">
        <f t="shared" si="62"/>
        <v>645000</v>
      </c>
      <c r="F443" s="288">
        <f t="shared" si="62"/>
        <v>1000000</v>
      </c>
      <c r="G443" s="288"/>
      <c r="H443" s="288"/>
      <c r="I443" s="330">
        <f t="shared" si="61"/>
        <v>0</v>
      </c>
      <c r="J443" s="330"/>
    </row>
    <row r="444" spans="1:10" s="132" customFormat="1" ht="13.8" hidden="1" x14ac:dyDescent="0.25">
      <c r="A444" s="125" t="s">
        <v>351</v>
      </c>
      <c r="B444" s="125">
        <v>100</v>
      </c>
      <c r="C444" s="165">
        <v>4511</v>
      </c>
      <c r="D444" s="166" t="s">
        <v>102</v>
      </c>
      <c r="E444" s="127">
        <v>645000</v>
      </c>
      <c r="F444" s="291">
        <v>1000000</v>
      </c>
      <c r="G444" s="291"/>
      <c r="H444" s="291"/>
      <c r="I444" s="330">
        <f t="shared" si="61"/>
        <v>0</v>
      </c>
      <c r="J444" s="330"/>
    </row>
    <row r="445" spans="1:10" s="132" customFormat="1" ht="13.8" x14ac:dyDescent="0.25">
      <c r="A445" s="129"/>
      <c r="B445" s="129"/>
      <c r="C445" s="172"/>
      <c r="D445" s="173"/>
      <c r="E445" s="131"/>
      <c r="F445" s="293"/>
      <c r="G445" s="293"/>
      <c r="H445" s="293"/>
      <c r="I445" s="252"/>
      <c r="J445" s="252"/>
    </row>
    <row r="446" spans="1:10" s="99" customFormat="1" ht="30" customHeight="1" x14ac:dyDescent="0.25">
      <c r="A446" s="128"/>
      <c r="C446" s="194"/>
      <c r="D446" s="202" t="s">
        <v>246</v>
      </c>
      <c r="E446" s="116"/>
      <c r="F446" s="285"/>
      <c r="G446" s="285"/>
      <c r="H446" s="285"/>
      <c r="I446" s="257"/>
      <c r="J446" s="257"/>
    </row>
    <row r="447" spans="1:10" s="1" customFormat="1" ht="14.25" customHeight="1" x14ac:dyDescent="0.25">
      <c r="C447" s="207"/>
      <c r="D447" s="238" t="s">
        <v>254</v>
      </c>
      <c r="E447" s="215"/>
      <c r="F447" s="286"/>
      <c r="G447" s="314"/>
      <c r="H447" s="314"/>
      <c r="I447" s="258"/>
      <c r="J447" s="258"/>
    </row>
    <row r="448" spans="1:10" s="1" customFormat="1" ht="13.8" x14ac:dyDescent="0.25">
      <c r="C448" s="207"/>
      <c r="D448" s="272" t="s">
        <v>353</v>
      </c>
      <c r="E448" s="197">
        <f>SUM(E449+E452)</f>
        <v>0</v>
      </c>
      <c r="F448" s="280">
        <f>SUM(F449+F452)</f>
        <v>300000</v>
      </c>
      <c r="G448" s="280">
        <f>SUM(G449+G452)</f>
        <v>100000</v>
      </c>
      <c r="H448" s="280">
        <f>SUM(H449+H452)</f>
        <v>1000000</v>
      </c>
      <c r="I448" s="332">
        <f>AVERAGE(G448/F448*100)</f>
        <v>33.333333333333329</v>
      </c>
      <c r="J448" s="332">
        <f>AVERAGE(H448/G448*100)</f>
        <v>1000</v>
      </c>
    </row>
    <row r="449" spans="1:10" s="150" customFormat="1" ht="13.8" x14ac:dyDescent="0.25">
      <c r="A449" s="234" t="s">
        <v>352</v>
      </c>
      <c r="B449" s="121"/>
      <c r="C449" s="163">
        <v>41</v>
      </c>
      <c r="D449" s="164" t="s">
        <v>248</v>
      </c>
      <c r="E449" s="123">
        <f t="shared" ref="E449:H450" si="63">SUM(E450)</f>
        <v>0</v>
      </c>
      <c r="F449" s="288">
        <f t="shared" si="63"/>
        <v>250000</v>
      </c>
      <c r="G449" s="288">
        <f t="shared" si="63"/>
        <v>0</v>
      </c>
      <c r="H449" s="288">
        <f t="shared" si="63"/>
        <v>0</v>
      </c>
      <c r="I449" s="330">
        <f t="shared" ref="I449:J454" si="64">AVERAGE(G449/F449*100)</f>
        <v>0</v>
      </c>
      <c r="J449" s="330"/>
    </row>
    <row r="450" spans="1:10" s="132" customFormat="1" ht="13.8" x14ac:dyDescent="0.25">
      <c r="A450" s="234" t="s">
        <v>352</v>
      </c>
      <c r="B450" s="121"/>
      <c r="C450" s="163">
        <v>411</v>
      </c>
      <c r="D450" s="164" t="s">
        <v>94</v>
      </c>
      <c r="E450" s="123">
        <f t="shared" si="63"/>
        <v>0</v>
      </c>
      <c r="F450" s="288">
        <f t="shared" si="63"/>
        <v>250000</v>
      </c>
      <c r="G450" s="288"/>
      <c r="H450" s="288"/>
      <c r="I450" s="330">
        <f t="shared" si="64"/>
        <v>0</v>
      </c>
      <c r="J450" s="330"/>
    </row>
    <row r="451" spans="1:10" s="132" customFormat="1" ht="13.8" hidden="1" x14ac:dyDescent="0.25">
      <c r="A451" s="234" t="s">
        <v>352</v>
      </c>
      <c r="B451" s="125">
        <v>101</v>
      </c>
      <c r="C451" s="165">
        <v>4111</v>
      </c>
      <c r="D451" s="166" t="s">
        <v>39</v>
      </c>
      <c r="E451" s="127">
        <v>0</v>
      </c>
      <c r="F451" s="291">
        <v>250000</v>
      </c>
      <c r="G451" s="291"/>
      <c r="H451" s="291"/>
      <c r="I451" s="330">
        <f t="shared" si="64"/>
        <v>0</v>
      </c>
      <c r="J451" s="330"/>
    </row>
    <row r="452" spans="1:10" s="132" customFormat="1" ht="13.8" x14ac:dyDescent="0.25">
      <c r="A452" s="234" t="s">
        <v>352</v>
      </c>
      <c r="B452" s="121"/>
      <c r="C452" s="163">
        <v>42</v>
      </c>
      <c r="D452" s="164" t="s">
        <v>250</v>
      </c>
      <c r="E452" s="123">
        <f>SUM(E453)</f>
        <v>0</v>
      </c>
      <c r="F452" s="288">
        <f>SUM(F453)</f>
        <v>50000</v>
      </c>
      <c r="G452" s="288">
        <v>100000</v>
      </c>
      <c r="H452" s="288">
        <v>1000000</v>
      </c>
      <c r="I452" s="330">
        <f t="shared" si="64"/>
        <v>200</v>
      </c>
      <c r="J452" s="330">
        <f t="shared" si="64"/>
        <v>1000</v>
      </c>
    </row>
    <row r="453" spans="1:10" s="132" customFormat="1" ht="13.8" x14ac:dyDescent="0.25">
      <c r="A453" s="234" t="s">
        <v>352</v>
      </c>
      <c r="B453" s="121"/>
      <c r="C453" s="163">
        <v>421</v>
      </c>
      <c r="D453" s="164" t="s">
        <v>96</v>
      </c>
      <c r="E453" s="123">
        <f>SUM(E454)</f>
        <v>0</v>
      </c>
      <c r="F453" s="288">
        <f>SUM(F454)</f>
        <v>50000</v>
      </c>
      <c r="G453" s="288"/>
      <c r="H453" s="288"/>
      <c r="I453" s="330">
        <f t="shared" si="64"/>
        <v>0</v>
      </c>
      <c r="J453" s="330"/>
    </row>
    <row r="454" spans="1:10" s="132" customFormat="1" ht="13.8" hidden="1" x14ac:dyDescent="0.25">
      <c r="A454" s="234" t="s">
        <v>352</v>
      </c>
      <c r="B454" s="125">
        <v>102</v>
      </c>
      <c r="C454" s="165">
        <v>4214</v>
      </c>
      <c r="D454" s="166" t="s">
        <v>251</v>
      </c>
      <c r="E454" s="127">
        <v>0</v>
      </c>
      <c r="F454" s="291">
        <v>50000</v>
      </c>
      <c r="G454" s="291"/>
      <c r="H454" s="291"/>
      <c r="I454" s="330">
        <f t="shared" si="64"/>
        <v>0</v>
      </c>
      <c r="J454" s="330"/>
    </row>
    <row r="455" spans="1:10" s="132" customFormat="1" ht="13.8" x14ac:dyDescent="0.25">
      <c r="A455" s="129"/>
      <c r="B455" s="129"/>
      <c r="C455" s="172"/>
      <c r="D455" s="173"/>
      <c r="E455" s="131"/>
      <c r="F455" s="293"/>
      <c r="G455" s="293"/>
      <c r="H455" s="293"/>
      <c r="I455" s="252"/>
      <c r="J455" s="252"/>
    </row>
    <row r="456" spans="1:10" s="1" customFormat="1" ht="27.6" x14ac:dyDescent="0.25">
      <c r="C456" s="207"/>
      <c r="D456" s="202" t="s">
        <v>255</v>
      </c>
      <c r="E456" s="116"/>
      <c r="F456" s="285"/>
      <c r="G456" s="285"/>
      <c r="H456" s="285"/>
      <c r="I456" s="257"/>
      <c r="J456" s="257"/>
    </row>
    <row r="457" spans="1:10" s="1" customFormat="1" ht="13.8" x14ac:dyDescent="0.25">
      <c r="C457" s="207"/>
      <c r="D457" s="238" t="s">
        <v>256</v>
      </c>
      <c r="E457" s="118"/>
      <c r="F457" s="286"/>
      <c r="G457" s="314"/>
      <c r="H457" s="314"/>
      <c r="I457" s="258"/>
      <c r="J457" s="258"/>
    </row>
    <row r="458" spans="1:10" s="1" customFormat="1" ht="13.8" x14ac:dyDescent="0.25">
      <c r="C458" s="207"/>
      <c r="D458" s="273" t="s">
        <v>354</v>
      </c>
      <c r="E458" s="197">
        <f t="shared" ref="E458:H460" si="65">SUM(E459)</f>
        <v>500000</v>
      </c>
      <c r="F458" s="280">
        <f t="shared" si="65"/>
        <v>150000</v>
      </c>
      <c r="G458" s="280">
        <f t="shared" si="65"/>
        <v>100000</v>
      </c>
      <c r="H458" s="280">
        <f t="shared" si="65"/>
        <v>100000</v>
      </c>
      <c r="I458" s="332">
        <f>AVERAGE(G458/F458*100)</f>
        <v>66.666666666666657</v>
      </c>
      <c r="J458" s="332">
        <f>AVERAGE(H458/G458*100)</f>
        <v>100</v>
      </c>
    </row>
    <row r="459" spans="1:10" s="132" customFormat="1" ht="13.8" x14ac:dyDescent="0.25">
      <c r="A459" s="234" t="s">
        <v>355</v>
      </c>
      <c r="B459" s="121"/>
      <c r="C459" s="163">
        <v>42</v>
      </c>
      <c r="D459" s="164" t="s">
        <v>250</v>
      </c>
      <c r="E459" s="123">
        <f t="shared" si="65"/>
        <v>500000</v>
      </c>
      <c r="F459" s="288">
        <f t="shared" si="65"/>
        <v>150000</v>
      </c>
      <c r="G459" s="288">
        <v>100000</v>
      </c>
      <c r="H459" s="288">
        <v>100000</v>
      </c>
      <c r="I459" s="330">
        <f t="shared" ref="I459:J461" si="66">AVERAGE(G459/F459*100)</f>
        <v>66.666666666666657</v>
      </c>
      <c r="J459" s="330">
        <f t="shared" si="66"/>
        <v>100</v>
      </c>
    </row>
    <row r="460" spans="1:10" s="132" customFormat="1" ht="13.8" x14ac:dyDescent="0.25">
      <c r="A460" s="234" t="s">
        <v>355</v>
      </c>
      <c r="B460" s="121"/>
      <c r="C460" s="163">
        <v>421</v>
      </c>
      <c r="D460" s="164" t="s">
        <v>96</v>
      </c>
      <c r="E460" s="123">
        <f t="shared" si="65"/>
        <v>500000</v>
      </c>
      <c r="F460" s="288">
        <f t="shared" si="65"/>
        <v>150000</v>
      </c>
      <c r="G460" s="288"/>
      <c r="H460" s="288"/>
      <c r="I460" s="330">
        <f t="shared" si="66"/>
        <v>0</v>
      </c>
      <c r="J460" s="330"/>
    </row>
    <row r="461" spans="1:10" s="132" customFormat="1" ht="13.8" hidden="1" x14ac:dyDescent="0.25">
      <c r="A461" s="234" t="s">
        <v>355</v>
      </c>
      <c r="B461" s="125">
        <v>103</v>
      </c>
      <c r="C461" s="165">
        <v>4214</v>
      </c>
      <c r="D461" s="166" t="s">
        <v>251</v>
      </c>
      <c r="E461" s="127">
        <v>500000</v>
      </c>
      <c r="F461" s="291">
        <v>150000</v>
      </c>
      <c r="G461" s="291"/>
      <c r="H461" s="291"/>
      <c r="I461" s="330">
        <f t="shared" si="66"/>
        <v>0</v>
      </c>
      <c r="J461" s="330"/>
    </row>
    <row r="462" spans="1:10" s="132" customFormat="1" ht="13.8" x14ac:dyDescent="0.25">
      <c r="A462" s="224"/>
      <c r="B462" s="129"/>
      <c r="C462" s="172"/>
      <c r="D462" s="173"/>
      <c r="E462" s="131"/>
      <c r="F462" s="293"/>
      <c r="G462" s="293"/>
      <c r="H462" s="293"/>
      <c r="I462" s="252"/>
      <c r="J462" s="252"/>
    </row>
    <row r="463" spans="1:10" s="1" customFormat="1" ht="13.8" x14ac:dyDescent="0.25">
      <c r="C463" s="207"/>
      <c r="D463" s="213" t="s">
        <v>257</v>
      </c>
      <c r="E463" s="116"/>
      <c r="F463" s="285"/>
      <c r="G463" s="285"/>
      <c r="H463" s="285"/>
      <c r="I463" s="257"/>
      <c r="J463" s="257"/>
    </row>
    <row r="464" spans="1:10" s="1" customFormat="1" ht="14.25" customHeight="1" x14ac:dyDescent="0.25">
      <c r="C464" s="207"/>
      <c r="D464" s="237" t="s">
        <v>289</v>
      </c>
      <c r="E464" s="118"/>
      <c r="F464" s="286"/>
      <c r="G464" s="314"/>
      <c r="H464" s="314"/>
      <c r="I464" s="258"/>
      <c r="J464" s="258"/>
    </row>
    <row r="465" spans="1:10" s="1" customFormat="1" ht="13.8" x14ac:dyDescent="0.25">
      <c r="C465" s="207"/>
      <c r="D465" s="273" t="s">
        <v>356</v>
      </c>
      <c r="E465" s="197">
        <f t="shared" ref="E465:H467" si="67">SUM(E466)</f>
        <v>50000</v>
      </c>
      <c r="F465" s="280">
        <f t="shared" si="67"/>
        <v>500000</v>
      </c>
      <c r="G465" s="280">
        <f t="shared" si="67"/>
        <v>300000</v>
      </c>
      <c r="H465" s="280">
        <f t="shared" si="67"/>
        <v>100000</v>
      </c>
      <c r="I465" s="332">
        <f>AVERAGE(G465/F465*100)</f>
        <v>60</v>
      </c>
      <c r="J465" s="332">
        <f>AVERAGE(H465/G465*100)</f>
        <v>33.333333333333329</v>
      </c>
    </row>
    <row r="466" spans="1:10" s="132" customFormat="1" ht="13.8" x14ac:dyDescent="0.25">
      <c r="A466" s="234" t="s">
        <v>357</v>
      </c>
      <c r="B466" s="121"/>
      <c r="C466" s="163">
        <v>42</v>
      </c>
      <c r="D466" s="164" t="s">
        <v>250</v>
      </c>
      <c r="E466" s="123">
        <f t="shared" si="67"/>
        <v>50000</v>
      </c>
      <c r="F466" s="288">
        <f t="shared" si="67"/>
        <v>500000</v>
      </c>
      <c r="G466" s="288">
        <v>300000</v>
      </c>
      <c r="H466" s="288">
        <v>100000</v>
      </c>
      <c r="I466" s="330">
        <f t="shared" ref="I466:J468" si="68">AVERAGE(G466/F466*100)</f>
        <v>60</v>
      </c>
      <c r="J466" s="330">
        <f t="shared" si="68"/>
        <v>33.333333333333329</v>
      </c>
    </row>
    <row r="467" spans="1:10" s="132" customFormat="1" ht="13.8" x14ac:dyDescent="0.25">
      <c r="A467" s="234" t="s">
        <v>357</v>
      </c>
      <c r="B467" s="121"/>
      <c r="C467" s="163">
        <v>421</v>
      </c>
      <c r="D467" s="164" t="s">
        <v>96</v>
      </c>
      <c r="E467" s="123">
        <f t="shared" si="67"/>
        <v>50000</v>
      </c>
      <c r="F467" s="288">
        <f t="shared" si="67"/>
        <v>500000</v>
      </c>
      <c r="G467" s="288"/>
      <c r="H467" s="288"/>
      <c r="I467" s="330">
        <f t="shared" si="68"/>
        <v>0</v>
      </c>
      <c r="J467" s="330"/>
    </row>
    <row r="468" spans="1:10" s="132" customFormat="1" ht="13.8" hidden="1" x14ac:dyDescent="0.25">
      <c r="A468" s="234" t="s">
        <v>357</v>
      </c>
      <c r="B468" s="125">
        <v>104</v>
      </c>
      <c r="C468" s="165">
        <v>4214</v>
      </c>
      <c r="D468" s="166" t="s">
        <v>251</v>
      </c>
      <c r="E468" s="127">
        <v>50000</v>
      </c>
      <c r="F468" s="291">
        <v>500000</v>
      </c>
      <c r="G468" s="291"/>
      <c r="H468" s="291"/>
      <c r="I468" s="330">
        <f t="shared" si="68"/>
        <v>0</v>
      </c>
      <c r="J468" s="330"/>
    </row>
    <row r="469" spans="1:10" s="132" customFormat="1" ht="13.8" x14ac:dyDescent="0.25">
      <c r="A469" s="129"/>
      <c r="B469" s="129"/>
      <c r="C469" s="172"/>
      <c r="D469" s="173"/>
      <c r="E469" s="131"/>
      <c r="F469" s="293"/>
      <c r="G469" s="293"/>
      <c r="H469" s="293"/>
      <c r="I469" s="252"/>
      <c r="J469" s="252"/>
    </row>
    <row r="470" spans="1:10" s="1" customFormat="1" ht="13.8" x14ac:dyDescent="0.25">
      <c r="C470" s="207"/>
      <c r="D470" s="213" t="s">
        <v>257</v>
      </c>
      <c r="E470" s="116"/>
      <c r="F470" s="285"/>
      <c r="G470" s="285"/>
      <c r="H470" s="285"/>
      <c r="I470" s="257"/>
      <c r="J470" s="257"/>
    </row>
    <row r="471" spans="1:10" s="1" customFormat="1" ht="13.8" x14ac:dyDescent="0.25">
      <c r="C471" s="207"/>
      <c r="D471" s="238" t="s">
        <v>289</v>
      </c>
      <c r="E471" s="118"/>
      <c r="F471" s="286"/>
      <c r="G471" s="314"/>
      <c r="H471" s="314"/>
      <c r="I471" s="258"/>
      <c r="J471" s="258"/>
    </row>
    <row r="472" spans="1:10" s="1" customFormat="1" ht="13.8" x14ac:dyDescent="0.25">
      <c r="C472" s="207"/>
      <c r="D472" s="272" t="s">
        <v>359</v>
      </c>
      <c r="E472" s="197">
        <f t="shared" ref="E472:H474" si="69">SUM(E473)</f>
        <v>100000</v>
      </c>
      <c r="F472" s="280">
        <f t="shared" si="69"/>
        <v>100000</v>
      </c>
      <c r="G472" s="280">
        <f t="shared" si="69"/>
        <v>80000</v>
      </c>
      <c r="H472" s="280">
        <f t="shared" si="69"/>
        <v>60000</v>
      </c>
      <c r="I472" s="332">
        <f>AVERAGE(G472/F472*100)</f>
        <v>80</v>
      </c>
      <c r="J472" s="332">
        <f>AVERAGE(H472/G472*100)</f>
        <v>75</v>
      </c>
    </row>
    <row r="473" spans="1:10" s="132" customFormat="1" ht="13.8" x14ac:dyDescent="0.25">
      <c r="A473" s="125" t="s">
        <v>358</v>
      </c>
      <c r="B473" s="121"/>
      <c r="C473" s="163">
        <v>42</v>
      </c>
      <c r="D473" s="164" t="s">
        <v>250</v>
      </c>
      <c r="E473" s="123">
        <f t="shared" si="69"/>
        <v>100000</v>
      </c>
      <c r="F473" s="288">
        <f t="shared" si="69"/>
        <v>100000</v>
      </c>
      <c r="G473" s="288">
        <v>80000</v>
      </c>
      <c r="H473" s="288">
        <v>60000</v>
      </c>
      <c r="I473" s="330">
        <f t="shared" ref="I473:J475" si="70">AVERAGE(G473/F473*100)</f>
        <v>80</v>
      </c>
      <c r="J473" s="330">
        <f t="shared" si="70"/>
        <v>75</v>
      </c>
    </row>
    <row r="474" spans="1:10" s="132" customFormat="1" ht="13.8" x14ac:dyDescent="0.25">
      <c r="A474" s="125" t="s">
        <v>358</v>
      </c>
      <c r="B474" s="121"/>
      <c r="C474" s="163">
        <v>421</v>
      </c>
      <c r="D474" s="164" t="s">
        <v>96</v>
      </c>
      <c r="E474" s="123">
        <f t="shared" si="69"/>
        <v>100000</v>
      </c>
      <c r="F474" s="288">
        <f t="shared" si="69"/>
        <v>100000</v>
      </c>
      <c r="G474" s="288"/>
      <c r="H474" s="288"/>
      <c r="I474" s="330">
        <f t="shared" si="70"/>
        <v>0</v>
      </c>
      <c r="J474" s="330"/>
    </row>
    <row r="475" spans="1:10" s="132" customFormat="1" ht="13.8" hidden="1" x14ac:dyDescent="0.25">
      <c r="A475" s="125" t="s">
        <v>358</v>
      </c>
      <c r="B475" s="125">
        <v>105</v>
      </c>
      <c r="C475" s="165">
        <v>42145</v>
      </c>
      <c r="D475" s="166" t="s">
        <v>251</v>
      </c>
      <c r="E475" s="127">
        <v>100000</v>
      </c>
      <c r="F475" s="291">
        <v>100000</v>
      </c>
      <c r="G475" s="291"/>
      <c r="H475" s="291"/>
      <c r="I475" s="330">
        <f t="shared" si="70"/>
        <v>0</v>
      </c>
      <c r="J475" s="330"/>
    </row>
    <row r="476" spans="1:10" s="128" customFormat="1" ht="14.4" thickBot="1" x14ac:dyDescent="0.3">
      <c r="C476" s="225"/>
      <c r="D476" s="226"/>
      <c r="E476" s="219"/>
      <c r="F476" s="315"/>
      <c r="G476" s="315"/>
      <c r="H476" s="315"/>
      <c r="I476" s="247"/>
      <c r="J476" s="247"/>
    </row>
    <row r="477" spans="1:10" s="210" customFormat="1" ht="17.399999999999999" thickBot="1" x14ac:dyDescent="0.35">
      <c r="A477" s="884" t="s">
        <v>258</v>
      </c>
      <c r="B477" s="885"/>
      <c r="C477" s="885"/>
      <c r="D477" s="885"/>
      <c r="E477" s="216">
        <f>SUM(E479)</f>
        <v>0</v>
      </c>
      <c r="F477" s="281">
        <f>SUM(F479)</f>
        <v>50000</v>
      </c>
      <c r="G477" s="281">
        <f>SUM(G479)</f>
        <v>0</v>
      </c>
      <c r="H477" s="281">
        <f>SUM(H479)</f>
        <v>0</v>
      </c>
      <c r="I477" s="246">
        <f>AVERAGE(G477/F477*100)</f>
        <v>0</v>
      </c>
      <c r="J477" s="246">
        <v>0</v>
      </c>
    </row>
    <row r="478" spans="1:10" s="210" customFormat="1" ht="17.399999999999999" thickBot="1" x14ac:dyDescent="0.35">
      <c r="A478" s="220"/>
      <c r="B478" s="220"/>
      <c r="C478" s="220"/>
      <c r="D478" s="220"/>
      <c r="E478" s="192"/>
      <c r="F478" s="305"/>
      <c r="G478" s="305"/>
      <c r="H478" s="305"/>
      <c r="I478" s="247"/>
      <c r="J478" s="247"/>
    </row>
    <row r="479" spans="1:10" s="99" customFormat="1" ht="16.2" thickBot="1" x14ac:dyDescent="0.35">
      <c r="A479" s="856" t="s">
        <v>259</v>
      </c>
      <c r="B479" s="857"/>
      <c r="C479" s="857"/>
      <c r="D479" s="857"/>
      <c r="E479" s="111">
        <f>SUM(E483)</f>
        <v>0</v>
      </c>
      <c r="F479" s="283">
        <f>SUM(F483)</f>
        <v>50000</v>
      </c>
      <c r="G479" s="283">
        <f>SUM(G483)</f>
        <v>0</v>
      </c>
      <c r="H479" s="283">
        <f>SUM(H483)</f>
        <v>0</v>
      </c>
      <c r="I479" s="248">
        <f>AVERAGE(G479/F479*100)</f>
        <v>0</v>
      </c>
      <c r="J479" s="248">
        <v>0</v>
      </c>
    </row>
    <row r="480" spans="1:10" s="99" customFormat="1" ht="15.6" x14ac:dyDescent="0.3">
      <c r="A480" s="100"/>
      <c r="B480" s="100"/>
      <c r="C480" s="100"/>
      <c r="D480" s="100"/>
      <c r="E480" s="199"/>
      <c r="F480" s="309"/>
      <c r="G480" s="309"/>
      <c r="H480" s="309"/>
      <c r="I480" s="247"/>
      <c r="J480" s="247"/>
    </row>
    <row r="481" spans="1:10" ht="13.8" x14ac:dyDescent="0.25">
      <c r="B481" s="1"/>
      <c r="C481" s="207"/>
      <c r="D481" s="202" t="s">
        <v>223</v>
      </c>
      <c r="E481" s="116"/>
      <c r="F481" s="285"/>
      <c r="G481" s="285"/>
      <c r="H481" s="285"/>
      <c r="I481" s="257"/>
      <c r="J481" s="257"/>
    </row>
    <row r="482" spans="1:10" ht="13.8" x14ac:dyDescent="0.25">
      <c r="B482" s="1"/>
      <c r="C482" s="207"/>
      <c r="D482" s="238" t="s">
        <v>195</v>
      </c>
      <c r="E482" s="118"/>
      <c r="F482" s="286"/>
      <c r="G482" s="286"/>
      <c r="H482" s="286"/>
      <c r="I482" s="258"/>
      <c r="J482" s="258"/>
    </row>
    <row r="483" spans="1:10" ht="13.8" x14ac:dyDescent="0.25">
      <c r="B483" s="1"/>
      <c r="C483" s="207"/>
      <c r="D483" s="273" t="s">
        <v>339</v>
      </c>
      <c r="E483" s="197">
        <f t="shared" ref="E483:H485" si="71">SUM(E484)</f>
        <v>0</v>
      </c>
      <c r="F483" s="280">
        <f t="shared" si="71"/>
        <v>50000</v>
      </c>
      <c r="G483" s="280">
        <f t="shared" si="71"/>
        <v>0</v>
      </c>
      <c r="H483" s="280">
        <f t="shared" si="71"/>
        <v>0</v>
      </c>
      <c r="I483" s="332">
        <f>AVERAGE(G483/F483*100)</f>
        <v>0</v>
      </c>
      <c r="J483" s="332">
        <v>0</v>
      </c>
    </row>
    <row r="484" spans="1:10" s="132" customFormat="1" ht="13.8" x14ac:dyDescent="0.25">
      <c r="A484" s="151" t="s">
        <v>292</v>
      </c>
      <c r="B484" s="121"/>
      <c r="C484" s="163">
        <v>42</v>
      </c>
      <c r="D484" s="227" t="s">
        <v>250</v>
      </c>
      <c r="E484" s="123">
        <f t="shared" si="71"/>
        <v>0</v>
      </c>
      <c r="F484" s="288">
        <f t="shared" si="71"/>
        <v>50000</v>
      </c>
      <c r="G484" s="288">
        <f t="shared" si="71"/>
        <v>0</v>
      </c>
      <c r="H484" s="288">
        <f t="shared" si="71"/>
        <v>0</v>
      </c>
      <c r="I484" s="330">
        <f>AVERAGE(G484/F484*100)</f>
        <v>0</v>
      </c>
      <c r="J484" s="330">
        <v>0</v>
      </c>
    </row>
    <row r="485" spans="1:10" s="150" customFormat="1" ht="13.8" x14ac:dyDescent="0.25">
      <c r="A485" s="151" t="s">
        <v>292</v>
      </c>
      <c r="B485" s="121"/>
      <c r="C485" s="163">
        <v>426</v>
      </c>
      <c r="D485" s="164" t="s">
        <v>117</v>
      </c>
      <c r="E485" s="123">
        <f t="shared" si="71"/>
        <v>0</v>
      </c>
      <c r="F485" s="288">
        <f t="shared" si="71"/>
        <v>50000</v>
      </c>
      <c r="G485" s="288"/>
      <c r="H485" s="288"/>
      <c r="I485" s="330">
        <f>AVERAGE(G485/F485*100)</f>
        <v>0</v>
      </c>
      <c r="J485" s="330"/>
    </row>
    <row r="486" spans="1:10" s="150" customFormat="1" ht="13.8" hidden="1" x14ac:dyDescent="0.25">
      <c r="A486" s="151" t="s">
        <v>292</v>
      </c>
      <c r="B486" s="125">
        <v>106</v>
      </c>
      <c r="C486" s="165">
        <v>42637</v>
      </c>
      <c r="D486" s="166" t="s">
        <v>260</v>
      </c>
      <c r="E486" s="127">
        <v>0</v>
      </c>
      <c r="F486" s="291">
        <v>50000</v>
      </c>
      <c r="G486" s="291"/>
      <c r="H486" s="291"/>
      <c r="I486" s="330">
        <f>AVERAGE(G486/F486*100)</f>
        <v>0</v>
      </c>
      <c r="J486" s="330"/>
    </row>
    <row r="487" spans="1:10" s="150" customFormat="1" ht="14.4" thickBot="1" x14ac:dyDescent="0.3">
      <c r="A487" s="129"/>
      <c r="B487" s="129"/>
      <c r="C487" s="172"/>
      <c r="D487" s="173"/>
      <c r="E487" s="131"/>
      <c r="F487" s="293"/>
      <c r="G487" s="293"/>
      <c r="H487" s="293"/>
      <c r="I487" s="252"/>
      <c r="J487" s="252"/>
    </row>
    <row r="488" spans="1:10" s="210" customFormat="1" ht="17.399999999999999" thickBot="1" x14ac:dyDescent="0.35">
      <c r="A488" s="884" t="s">
        <v>285</v>
      </c>
      <c r="B488" s="885"/>
      <c r="C488" s="885"/>
      <c r="D488" s="885"/>
      <c r="E488" s="216">
        <f>SUM(E490)</f>
        <v>0</v>
      </c>
      <c r="F488" s="281">
        <f>SUM(F490)</f>
        <v>10000</v>
      </c>
      <c r="G488" s="281">
        <f>SUM(G490)</f>
        <v>10000</v>
      </c>
      <c r="H488" s="281">
        <f>SUM(H490)</f>
        <v>10000</v>
      </c>
      <c r="I488" s="246">
        <f>AVERAGE(G488/F488*100)</f>
        <v>100</v>
      </c>
      <c r="J488" s="246">
        <f>AVERAGE(H488/G488*100)</f>
        <v>100</v>
      </c>
    </row>
    <row r="489" spans="1:10" s="210" customFormat="1" ht="17.399999999999999" thickBot="1" x14ac:dyDescent="0.35">
      <c r="A489" s="220"/>
      <c r="B489" s="220"/>
      <c r="C489" s="220"/>
      <c r="D489" s="220"/>
      <c r="E489" s="192"/>
      <c r="F489" s="305"/>
      <c r="G489" s="305"/>
      <c r="H489" s="305"/>
      <c r="I489" s="247"/>
      <c r="J489" s="247"/>
    </row>
    <row r="490" spans="1:10" s="99" customFormat="1" ht="16.2" thickBot="1" x14ac:dyDescent="0.35">
      <c r="A490" s="856" t="s">
        <v>286</v>
      </c>
      <c r="B490" s="857"/>
      <c r="C490" s="857"/>
      <c r="D490" s="857"/>
      <c r="E490" s="111">
        <f>SUM(E494)</f>
        <v>0</v>
      </c>
      <c r="F490" s="283">
        <f>SUM(F494)</f>
        <v>10000</v>
      </c>
      <c r="G490" s="283">
        <f>SUM(G494)</f>
        <v>10000</v>
      </c>
      <c r="H490" s="283">
        <f>SUM(H494)</f>
        <v>10000</v>
      </c>
      <c r="I490" s="248">
        <f>AVERAGE(G490/F490*100)</f>
        <v>100</v>
      </c>
      <c r="J490" s="248">
        <f>AVERAGE(H490/G490*100)</f>
        <v>100</v>
      </c>
    </row>
    <row r="491" spans="1:10" s="99" customFormat="1" ht="15.6" x14ac:dyDescent="0.3">
      <c r="A491" s="100"/>
      <c r="B491" s="100"/>
      <c r="C491" s="100"/>
      <c r="D491" s="100"/>
      <c r="E491" s="199"/>
      <c r="F491" s="309"/>
      <c r="G491" s="309"/>
      <c r="H491" s="309"/>
      <c r="I491" s="247"/>
      <c r="J491" s="247"/>
    </row>
    <row r="492" spans="1:10" ht="13.8" x14ac:dyDescent="0.25">
      <c r="B492" s="1"/>
      <c r="C492" s="207"/>
      <c r="D492" s="202" t="s">
        <v>223</v>
      </c>
      <c r="E492" s="116"/>
      <c r="F492" s="285"/>
      <c r="G492" s="285"/>
      <c r="H492" s="285"/>
      <c r="I492" s="257"/>
      <c r="J492" s="257"/>
    </row>
    <row r="493" spans="1:10" ht="13.8" x14ac:dyDescent="0.25">
      <c r="B493" s="1"/>
      <c r="C493" s="207"/>
      <c r="D493" s="238" t="s">
        <v>197</v>
      </c>
      <c r="E493" s="118"/>
      <c r="F493" s="286"/>
      <c r="G493" s="286"/>
      <c r="H493" s="286"/>
      <c r="I493" s="258"/>
      <c r="J493" s="258"/>
    </row>
    <row r="494" spans="1:10" ht="13.8" x14ac:dyDescent="0.25">
      <c r="B494" s="1"/>
      <c r="C494" s="207"/>
      <c r="D494" s="273" t="s">
        <v>340</v>
      </c>
      <c r="E494" s="197">
        <f t="shared" ref="E494:H496" si="72">SUM(E495)</f>
        <v>0</v>
      </c>
      <c r="F494" s="280">
        <f t="shared" si="72"/>
        <v>10000</v>
      </c>
      <c r="G494" s="280">
        <f t="shared" si="72"/>
        <v>10000</v>
      </c>
      <c r="H494" s="280">
        <f t="shared" si="72"/>
        <v>10000</v>
      </c>
      <c r="I494" s="332">
        <f>AVERAGE(G494/F494*100)</f>
        <v>100</v>
      </c>
      <c r="J494" s="332">
        <f>AVERAGE(H494/G494*100)</f>
        <v>100</v>
      </c>
    </row>
    <row r="495" spans="1:10" s="132" customFormat="1" ht="13.8" x14ac:dyDescent="0.25">
      <c r="A495" s="151" t="s">
        <v>292</v>
      </c>
      <c r="B495" s="121"/>
      <c r="C495" s="163">
        <v>32</v>
      </c>
      <c r="D495" s="227" t="s">
        <v>46</v>
      </c>
      <c r="E495" s="123">
        <f t="shared" si="72"/>
        <v>0</v>
      </c>
      <c r="F495" s="288">
        <f t="shared" si="72"/>
        <v>10000</v>
      </c>
      <c r="G495" s="288">
        <v>10000</v>
      </c>
      <c r="H495" s="288">
        <v>10000</v>
      </c>
      <c r="I495" s="330">
        <f t="shared" ref="I495:J497" si="73">AVERAGE(G495/F495*100)</f>
        <v>100</v>
      </c>
      <c r="J495" s="330">
        <f t="shared" si="73"/>
        <v>100</v>
      </c>
    </row>
    <row r="496" spans="1:10" s="150" customFormat="1" ht="13.8" x14ac:dyDescent="0.25">
      <c r="A496" s="151" t="s">
        <v>292</v>
      </c>
      <c r="B496" s="121"/>
      <c r="C496" s="163">
        <v>329</v>
      </c>
      <c r="D496" s="164" t="s">
        <v>64</v>
      </c>
      <c r="E496" s="123">
        <f t="shared" si="72"/>
        <v>0</v>
      </c>
      <c r="F496" s="288">
        <f t="shared" si="72"/>
        <v>10000</v>
      </c>
      <c r="G496" s="288"/>
      <c r="H496" s="288"/>
      <c r="I496" s="330">
        <f t="shared" si="73"/>
        <v>0</v>
      </c>
      <c r="J496" s="330"/>
    </row>
    <row r="497" spans="1:10" s="150" customFormat="1" ht="13.8" hidden="1" x14ac:dyDescent="0.25">
      <c r="A497" s="151" t="s">
        <v>292</v>
      </c>
      <c r="B497" s="125">
        <v>107</v>
      </c>
      <c r="C497" s="165">
        <v>3294</v>
      </c>
      <c r="D497" s="166" t="s">
        <v>287</v>
      </c>
      <c r="E497" s="127">
        <v>0</v>
      </c>
      <c r="F497" s="291">
        <v>10000</v>
      </c>
      <c r="G497" s="291"/>
      <c r="H497" s="291"/>
      <c r="I497" s="330">
        <f t="shared" si="73"/>
        <v>0</v>
      </c>
      <c r="J497" s="330"/>
    </row>
    <row r="498" spans="1:10" s="150" customFormat="1" ht="14.4" thickBot="1" x14ac:dyDescent="0.3">
      <c r="A498" s="129"/>
      <c r="B498" s="129"/>
      <c r="C498" s="172"/>
      <c r="D498" s="173"/>
      <c r="E498" s="131"/>
      <c r="F498" s="293"/>
      <c r="G498" s="293"/>
      <c r="H498" s="293"/>
      <c r="I498" s="252"/>
      <c r="J498" s="252"/>
    </row>
    <row r="499" spans="1:10" s="320" customFormat="1" ht="23.25" customHeight="1" thickBot="1" x14ac:dyDescent="0.3">
      <c r="A499" s="882" t="s">
        <v>110</v>
      </c>
      <c r="B499" s="883"/>
      <c r="C499" s="883"/>
      <c r="D499" s="883"/>
      <c r="E499" s="318">
        <f>SUM(E42+E10+E133+E176+E208+E253+E325+E336+E477)</f>
        <v>5608000</v>
      </c>
      <c r="F499" s="319">
        <f>SUM(F42+F10+F133+F176+F208+F253+F325+F336+F477+F488)</f>
        <v>8864000</v>
      </c>
      <c r="G499" s="319">
        <f>SUM(G42+G10+G133+G176+G208+G253+G325+G336+G477+G488)</f>
        <v>5897500</v>
      </c>
      <c r="H499" s="319">
        <f>SUM(H42+H10+H133+H176+H208+H253+H325+H336+H477+H488)</f>
        <v>6257000</v>
      </c>
      <c r="I499" s="264">
        <f>AVERAGE(G499/F499*100)</f>
        <v>66.53316787003611</v>
      </c>
      <c r="J499" s="264">
        <f>AVERAGE(H499/G499*100)</f>
        <v>106.09580330648581</v>
      </c>
    </row>
    <row r="500" spans="1:10" x14ac:dyDescent="0.25">
      <c r="B500" s="105"/>
      <c r="C500" s="105"/>
      <c r="D500" s="105"/>
      <c r="E500" s="105"/>
      <c r="F500" s="317"/>
      <c r="G500" s="326"/>
      <c r="H500" s="326"/>
      <c r="I500" s="262"/>
      <c r="J500" s="262"/>
    </row>
    <row r="501" spans="1:10" x14ac:dyDescent="0.25">
      <c r="D501" s="158"/>
    </row>
    <row r="502" spans="1:10" x14ac:dyDescent="0.25">
      <c r="D502" s="158"/>
    </row>
    <row r="503" spans="1:10" x14ac:dyDescent="0.25">
      <c r="D503" s="158"/>
    </row>
    <row r="504" spans="1:10" x14ac:dyDescent="0.25">
      <c r="D504" s="158"/>
    </row>
    <row r="505" spans="1:10" x14ac:dyDescent="0.25">
      <c r="D505" s="158"/>
    </row>
    <row r="506" spans="1:10" x14ac:dyDescent="0.25">
      <c r="D506" s="158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11"/>
  <sheetViews>
    <sheetView view="pageBreakPreview" zoomScale="85" zoomScaleNormal="85" zoomScaleSheetLayoutView="85" workbookViewId="0">
      <selection activeCell="D229" sqref="D229:D230"/>
    </sheetView>
  </sheetViews>
  <sheetFormatPr defaultRowHeight="13.2" x14ac:dyDescent="0.25"/>
  <cols>
    <col min="1" max="1" width="12.88671875" customWidth="1"/>
    <col min="2" max="2" width="6.21875" customWidth="1"/>
    <col min="3" max="3" width="8.6640625" customWidth="1"/>
    <col min="4" max="4" width="67.44140625" customWidth="1"/>
    <col min="5" max="5" width="0.33203125" hidden="1" customWidth="1"/>
    <col min="6" max="7" width="21.5546875" style="591" hidden="1" customWidth="1"/>
    <col min="8" max="8" width="21.5546875" style="42" customWidth="1"/>
    <col min="9" max="9" width="21.5546875" style="591" hidden="1" customWidth="1"/>
    <col min="10" max="10" width="21.5546875" style="42" customWidth="1"/>
    <col min="11" max="11" width="21.5546875" style="591" hidden="1" customWidth="1"/>
    <col min="12" max="12" width="21.5546875" style="42" customWidth="1"/>
    <col min="13" max="13" width="21.5546875" style="591" hidden="1" customWidth="1"/>
    <col min="14" max="14" width="8.88671875" style="447" customWidth="1"/>
    <col min="15" max="15" width="9.109375" style="447" customWidth="1"/>
  </cols>
  <sheetData>
    <row r="1" spans="1:15" ht="13.8" x14ac:dyDescent="0.25">
      <c r="A1" s="972"/>
      <c r="B1" s="973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4"/>
    </row>
    <row r="2" spans="1:15" ht="13.8" x14ac:dyDescent="0.25">
      <c r="A2" s="975"/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7"/>
    </row>
    <row r="3" spans="1:15" ht="18" customHeight="1" x14ac:dyDescent="0.3">
      <c r="A3" s="978" t="s">
        <v>505</v>
      </c>
      <c r="B3" s="978"/>
      <c r="C3" s="978"/>
      <c r="D3" s="978"/>
      <c r="E3" s="978"/>
      <c r="F3" s="978"/>
      <c r="G3" s="673"/>
      <c r="H3" s="673"/>
      <c r="I3" s="689"/>
      <c r="J3" s="673"/>
      <c r="K3" s="689"/>
      <c r="L3" s="673"/>
      <c r="M3" s="689"/>
      <c r="N3" s="470"/>
      <c r="O3" s="470"/>
    </row>
    <row r="4" spans="1:15" ht="17.399999999999999" customHeight="1" thickBot="1" x14ac:dyDescent="0.3">
      <c r="A4" s="471"/>
      <c r="B4" s="471"/>
      <c r="C4" s="471"/>
      <c r="D4" s="471"/>
      <c r="E4" s="471"/>
      <c r="F4" s="576"/>
      <c r="G4" s="576"/>
      <c r="H4" s="471"/>
      <c r="I4" s="576"/>
      <c r="J4" s="471"/>
      <c r="K4" s="576"/>
      <c r="L4" s="471"/>
      <c r="M4" s="576"/>
      <c r="N4" s="471"/>
      <c r="O4" s="471"/>
    </row>
    <row r="5" spans="1:15" s="378" customFormat="1" ht="64.2" customHeight="1" thickBot="1" x14ac:dyDescent="0.3">
      <c r="A5" s="438" t="s">
        <v>172</v>
      </c>
      <c r="B5" s="484" t="s">
        <v>109</v>
      </c>
      <c r="C5" s="439" t="s">
        <v>9</v>
      </c>
      <c r="D5" s="504" t="s">
        <v>173</v>
      </c>
      <c r="E5" s="440" t="s">
        <v>175</v>
      </c>
      <c r="F5" s="472" t="s">
        <v>565</v>
      </c>
      <c r="G5" s="472" t="s">
        <v>564</v>
      </c>
      <c r="H5" s="472" t="s">
        <v>601</v>
      </c>
      <c r="I5" s="736" t="s">
        <v>594</v>
      </c>
      <c r="J5" s="472" t="s">
        <v>602</v>
      </c>
      <c r="K5" s="736" t="s">
        <v>603</v>
      </c>
      <c r="L5" s="472" t="s">
        <v>607</v>
      </c>
      <c r="M5" s="736" t="s">
        <v>608</v>
      </c>
      <c r="N5" s="439" t="s">
        <v>341</v>
      </c>
      <c r="O5" s="464" t="s">
        <v>343</v>
      </c>
    </row>
    <row r="6" spans="1:15" s="823" customFormat="1" ht="15" thickTop="1" thickBot="1" x14ac:dyDescent="0.3">
      <c r="A6" s="822">
        <v>1</v>
      </c>
      <c r="B6" s="437">
        <v>2</v>
      </c>
      <c r="C6" s="436">
        <v>3</v>
      </c>
      <c r="D6" s="437">
        <v>4</v>
      </c>
      <c r="E6" s="437"/>
      <c r="F6" s="437"/>
      <c r="G6" s="437"/>
      <c r="H6" s="437">
        <v>5</v>
      </c>
      <c r="I6" s="684">
        <v>2</v>
      </c>
      <c r="J6" s="437">
        <v>6</v>
      </c>
      <c r="K6" s="684">
        <v>4</v>
      </c>
      <c r="L6" s="437">
        <v>7</v>
      </c>
      <c r="M6" s="684">
        <v>6</v>
      </c>
      <c r="N6" s="437">
        <v>8</v>
      </c>
      <c r="O6" s="787">
        <v>9</v>
      </c>
    </row>
    <row r="7" spans="1:15" s="683" customFormat="1" ht="21.6" thickBot="1" x14ac:dyDescent="0.3">
      <c r="A7" s="982" t="s">
        <v>461</v>
      </c>
      <c r="B7" s="983"/>
      <c r="C7" s="983"/>
      <c r="D7" s="984"/>
      <c r="E7" s="656" t="e">
        <f>SUM(E8+#REF!+#REF!+#REF!+#REF!+#REF!+#REF!+#REF!+#REF!+#REF!)</f>
        <v>#REF!</v>
      </c>
      <c r="F7" s="656">
        <f t="shared" ref="F7:M7" si="0">SUM(F8)</f>
        <v>14749300</v>
      </c>
      <c r="G7" s="656">
        <f t="shared" si="0"/>
        <v>1957568.5181498434</v>
      </c>
      <c r="H7" s="656">
        <f t="shared" si="0"/>
        <v>1631700</v>
      </c>
      <c r="I7" s="680">
        <f t="shared" si="0"/>
        <v>12294043.649999999</v>
      </c>
      <c r="J7" s="656">
        <f t="shared" si="0"/>
        <v>1720500</v>
      </c>
      <c r="K7" s="680">
        <f t="shared" si="0"/>
        <v>12850089.75</v>
      </c>
      <c r="L7" s="656">
        <f t="shared" si="0"/>
        <v>1777400</v>
      </c>
      <c r="M7" s="680">
        <f t="shared" si="0"/>
        <v>13391820.299999999</v>
      </c>
      <c r="N7" s="681">
        <f>AVERAGE(J7/H7*100)</f>
        <v>105.44217687074831</v>
      </c>
      <c r="O7" s="682">
        <f>AVERAGE(L7/J7*100)</f>
        <v>103.30717814588782</v>
      </c>
    </row>
    <row r="8" spans="1:15" s="449" customFormat="1" ht="43.95" customHeight="1" thickBot="1" x14ac:dyDescent="0.3">
      <c r="A8" s="979" t="s">
        <v>462</v>
      </c>
      <c r="B8" s="980"/>
      <c r="C8" s="980"/>
      <c r="D8" s="981"/>
      <c r="E8" s="448">
        <v>1114522.06</v>
      </c>
      <c r="F8" s="448">
        <f t="shared" ref="F8:I8" si="1">SUM(F609)</f>
        <v>14749300</v>
      </c>
      <c r="G8" s="448">
        <f t="shared" si="1"/>
        <v>1957568.5181498434</v>
      </c>
      <c r="H8" s="448">
        <f t="shared" si="1"/>
        <v>1631700</v>
      </c>
      <c r="I8" s="577">
        <f t="shared" si="1"/>
        <v>12294043.649999999</v>
      </c>
      <c r="J8" s="448">
        <f t="shared" ref="J8:L8" si="2">SUM(J609)</f>
        <v>1720500</v>
      </c>
      <c r="K8" s="577">
        <f t="shared" ref="K8:M8" si="3">SUM(K609)</f>
        <v>12850089.75</v>
      </c>
      <c r="L8" s="448">
        <f t="shared" si="2"/>
        <v>1777400</v>
      </c>
      <c r="M8" s="577">
        <f t="shared" si="3"/>
        <v>13391820.299999999</v>
      </c>
      <c r="N8" s="785">
        <f>AVERAGE(J8/H8*100)</f>
        <v>105.44217687074831</v>
      </c>
      <c r="O8" s="786">
        <f>AVERAGE(L8/J8*100)</f>
        <v>103.30717814588782</v>
      </c>
    </row>
    <row r="9" spans="1:15" s="678" customFormat="1" ht="18" thickBot="1" x14ac:dyDescent="0.3">
      <c r="A9" s="962" t="s">
        <v>558</v>
      </c>
      <c r="B9" s="963"/>
      <c r="C9" s="963"/>
      <c r="D9" s="964"/>
      <c r="E9" s="657">
        <f t="shared" ref="E9:H9" si="4">SUM(E12+E28+E59+E69+E75+E81)</f>
        <v>1114522.06</v>
      </c>
      <c r="F9" s="657">
        <f t="shared" si="4"/>
        <v>1613000</v>
      </c>
      <c r="G9" s="657">
        <f t="shared" si="4"/>
        <v>214081.88997279186</v>
      </c>
      <c r="H9" s="657">
        <f t="shared" si="4"/>
        <v>217250</v>
      </c>
      <c r="I9" s="662">
        <f t="shared" ref="I9:K9" si="5">SUM(I12+I28+I59+I69+I75+I81)</f>
        <v>1636870.1249999998</v>
      </c>
      <c r="J9" s="657">
        <f t="shared" ref="J9:M9" si="6">SUM(J12+J28+J59+J69+J75+J81)</f>
        <v>213550</v>
      </c>
      <c r="K9" s="662">
        <f t="shared" si="5"/>
        <v>1608992.4750000001</v>
      </c>
      <c r="L9" s="657">
        <f t="shared" si="6"/>
        <v>206450</v>
      </c>
      <c r="M9" s="662">
        <f t="shared" si="6"/>
        <v>1555497.5249999999</v>
      </c>
      <c r="N9" s="664">
        <f>AVERAGE(J9/H9*100)</f>
        <v>98.296892980437292</v>
      </c>
      <c r="O9" s="665">
        <f>AVERAGE(L9/J9*100)</f>
        <v>96.67525169749473</v>
      </c>
    </row>
    <row r="10" spans="1:15" ht="13.8" x14ac:dyDescent="0.25">
      <c r="A10" s="432"/>
      <c r="B10" s="413"/>
      <c r="C10" s="413"/>
      <c r="D10" s="435" t="s">
        <v>178</v>
      </c>
      <c r="E10" s="414"/>
      <c r="F10" s="415"/>
      <c r="G10" s="415"/>
      <c r="H10" s="415"/>
      <c r="I10" s="579"/>
      <c r="J10" s="415"/>
      <c r="K10" s="579"/>
      <c r="L10" s="415"/>
      <c r="M10" s="579"/>
      <c r="N10" s="936">
        <f>AVERAGE(J12/H12*100)</f>
        <v>101.8687110685194</v>
      </c>
      <c r="O10" s="958">
        <f>AVERAGE(L12/J12*100)</f>
        <v>101.31702728127941</v>
      </c>
    </row>
    <row r="11" spans="1:15" ht="13.8" x14ac:dyDescent="0.25">
      <c r="A11" s="422"/>
      <c r="B11" s="42"/>
      <c r="C11" s="42"/>
      <c r="D11" s="416" t="s">
        <v>182</v>
      </c>
      <c r="E11" s="399"/>
      <c r="F11" s="391"/>
      <c r="G11" s="391"/>
      <c r="H11" s="391"/>
      <c r="I11" s="580"/>
      <c r="J11" s="391"/>
      <c r="K11" s="580"/>
      <c r="L11" s="391"/>
      <c r="M11" s="580"/>
      <c r="N11" s="937"/>
      <c r="O11" s="959"/>
    </row>
    <row r="12" spans="1:15" s="117" customFormat="1" ht="15.6" x14ac:dyDescent="0.3">
      <c r="A12" s="450"/>
      <c r="B12" s="451"/>
      <c r="C12" s="451"/>
      <c r="D12" s="452" t="s">
        <v>389</v>
      </c>
      <c r="E12" s="453">
        <f t="shared" ref="E12:I12" si="7">SUM(E13+E20)</f>
        <v>524300</v>
      </c>
      <c r="F12" s="454">
        <f t="shared" si="7"/>
        <v>779000</v>
      </c>
      <c r="G12" s="454">
        <f t="shared" si="7"/>
        <v>103391.06775499371</v>
      </c>
      <c r="H12" s="454">
        <f t="shared" si="7"/>
        <v>104350</v>
      </c>
      <c r="I12" s="581">
        <f t="shared" si="7"/>
        <v>786225.07499999995</v>
      </c>
      <c r="J12" s="454">
        <f t="shared" ref="J12:L12" si="8">SUM(J13+J20)</f>
        <v>106300</v>
      </c>
      <c r="K12" s="581">
        <f t="shared" ref="K12:M12" si="9">SUM(K13+K20)</f>
        <v>800917.35</v>
      </c>
      <c r="L12" s="454">
        <f t="shared" si="8"/>
        <v>107700</v>
      </c>
      <c r="M12" s="581">
        <f t="shared" si="9"/>
        <v>811465.65</v>
      </c>
      <c r="N12" s="937"/>
      <c r="O12" s="959"/>
    </row>
    <row r="13" spans="1:15" s="29" customFormat="1" ht="13.8" x14ac:dyDescent="0.25">
      <c r="A13" s="379" t="s">
        <v>390</v>
      </c>
      <c r="B13" s="488"/>
      <c r="C13" s="412">
        <v>31</v>
      </c>
      <c r="D13" s="388" t="s">
        <v>40</v>
      </c>
      <c r="E13" s="401">
        <f t="shared" ref="E13:I13" si="10">SUM(E14+E16+E18)</f>
        <v>482800</v>
      </c>
      <c r="F13" s="401">
        <f t="shared" si="10"/>
        <v>723000</v>
      </c>
      <c r="G13" s="401">
        <f t="shared" si="10"/>
        <v>95958.590483774649</v>
      </c>
      <c r="H13" s="401">
        <f t="shared" si="10"/>
        <v>96800</v>
      </c>
      <c r="I13" s="582">
        <f t="shared" si="10"/>
        <v>729339.6</v>
      </c>
      <c r="J13" s="401">
        <f t="shared" ref="J13:L13" si="11">SUM(J14+J16+J18)</f>
        <v>98500</v>
      </c>
      <c r="K13" s="582">
        <f t="shared" ref="K13:M13" si="12">SUM(K14+K16+K18)</f>
        <v>742148.25</v>
      </c>
      <c r="L13" s="401">
        <f t="shared" si="11"/>
        <v>99700</v>
      </c>
      <c r="M13" s="582">
        <f t="shared" si="12"/>
        <v>751189.65</v>
      </c>
      <c r="N13" s="405">
        <f>AVERAGE(J13/H13*100)</f>
        <v>101.75619834710743</v>
      </c>
      <c r="O13" s="423">
        <f>AVERAGE(L13/J13*100)</f>
        <v>101.21827411167513</v>
      </c>
    </row>
    <row r="14" spans="1:15" ht="13.8" x14ac:dyDescent="0.25">
      <c r="A14" s="390" t="s">
        <v>390</v>
      </c>
      <c r="B14" s="489"/>
      <c r="C14" s="386">
        <v>311</v>
      </c>
      <c r="D14" s="387" t="s">
        <v>183</v>
      </c>
      <c r="E14" s="382">
        <v>400000</v>
      </c>
      <c r="F14" s="382">
        <f t="shared" ref="F14:M14" si="13">F15</f>
        <v>560000</v>
      </c>
      <c r="G14" s="382">
        <f t="shared" si="13"/>
        <v>74324.772712190592</v>
      </c>
      <c r="H14" s="382">
        <f t="shared" si="13"/>
        <v>75000</v>
      </c>
      <c r="I14" s="583">
        <f t="shared" si="13"/>
        <v>565087.5</v>
      </c>
      <c r="J14" s="382">
        <f t="shared" si="13"/>
        <v>76000</v>
      </c>
      <c r="K14" s="583">
        <f t="shared" si="13"/>
        <v>572622</v>
      </c>
      <c r="L14" s="382">
        <f t="shared" si="13"/>
        <v>77000</v>
      </c>
      <c r="M14" s="583">
        <f t="shared" si="13"/>
        <v>580156.5</v>
      </c>
      <c r="N14" s="405">
        <f t="shared" ref="N14:N25" si="14">AVERAGE(J14/H14*100)</f>
        <v>101.33333333333334</v>
      </c>
      <c r="O14" s="423">
        <f t="shared" ref="O14:O25" si="15">AVERAGE(L14/J14*100)</f>
        <v>101.31578947368421</v>
      </c>
    </row>
    <row r="15" spans="1:15" ht="13.8" x14ac:dyDescent="0.25">
      <c r="A15" s="390" t="s">
        <v>390</v>
      </c>
      <c r="B15" s="489">
        <v>1</v>
      </c>
      <c r="C15" s="386">
        <v>3111</v>
      </c>
      <c r="D15" s="387" t="s">
        <v>184</v>
      </c>
      <c r="E15" s="382">
        <v>400000</v>
      </c>
      <c r="F15" s="382">
        <v>560000</v>
      </c>
      <c r="G15" s="382">
        <f>F15/7.5345</f>
        <v>74324.772712190592</v>
      </c>
      <c r="H15" s="382">
        <v>75000</v>
      </c>
      <c r="I15" s="583">
        <f>H15*7.5345</f>
        <v>565087.5</v>
      </c>
      <c r="J15" s="382">
        <v>76000</v>
      </c>
      <c r="K15" s="583">
        <f>J15*7.5345</f>
        <v>572622</v>
      </c>
      <c r="L15" s="382">
        <v>77000</v>
      </c>
      <c r="M15" s="583">
        <f>L15*7.5345</f>
        <v>580156.5</v>
      </c>
      <c r="N15" s="405">
        <f t="shared" si="14"/>
        <v>101.33333333333334</v>
      </c>
      <c r="O15" s="423">
        <f t="shared" si="15"/>
        <v>101.31578947368421</v>
      </c>
    </row>
    <row r="16" spans="1:15" ht="13.8" x14ac:dyDescent="0.25">
      <c r="A16" s="390" t="s">
        <v>390</v>
      </c>
      <c r="B16" s="489"/>
      <c r="C16" s="386">
        <v>312</v>
      </c>
      <c r="D16" s="387" t="s">
        <v>42</v>
      </c>
      <c r="E16" s="382">
        <v>14000</v>
      </c>
      <c r="F16" s="382">
        <f t="shared" ref="F16:M16" si="16">F17</f>
        <v>70000</v>
      </c>
      <c r="G16" s="382">
        <f t="shared" si="16"/>
        <v>9290.596589023824</v>
      </c>
      <c r="H16" s="382">
        <f t="shared" si="16"/>
        <v>9300</v>
      </c>
      <c r="I16" s="583">
        <f t="shared" si="16"/>
        <v>70070.850000000006</v>
      </c>
      <c r="J16" s="382">
        <f t="shared" si="16"/>
        <v>9500</v>
      </c>
      <c r="K16" s="583">
        <f t="shared" si="16"/>
        <v>71577.75</v>
      </c>
      <c r="L16" s="382">
        <f t="shared" si="16"/>
        <v>9700</v>
      </c>
      <c r="M16" s="583">
        <f t="shared" si="16"/>
        <v>73084.650000000009</v>
      </c>
      <c r="N16" s="405">
        <f t="shared" si="14"/>
        <v>102.15053763440861</v>
      </c>
      <c r="O16" s="423">
        <f t="shared" si="15"/>
        <v>102.10526315789474</v>
      </c>
    </row>
    <row r="17" spans="1:15" ht="13.8" x14ac:dyDescent="0.25">
      <c r="A17" s="390" t="s">
        <v>390</v>
      </c>
      <c r="B17" s="489">
        <v>2</v>
      </c>
      <c r="C17" s="386">
        <v>3121</v>
      </c>
      <c r="D17" s="387" t="s">
        <v>42</v>
      </c>
      <c r="E17" s="382">
        <v>14000</v>
      </c>
      <c r="F17" s="382">
        <v>70000</v>
      </c>
      <c r="G17" s="382">
        <f>F17/7.5345</f>
        <v>9290.596589023824</v>
      </c>
      <c r="H17" s="382">
        <v>9300</v>
      </c>
      <c r="I17" s="583">
        <f>H17*7.5345</f>
        <v>70070.850000000006</v>
      </c>
      <c r="J17" s="382">
        <v>9500</v>
      </c>
      <c r="K17" s="583">
        <f>J17*7.5345</f>
        <v>71577.75</v>
      </c>
      <c r="L17" s="382">
        <v>9700</v>
      </c>
      <c r="M17" s="583">
        <f>L17*7.5345</f>
        <v>73084.650000000009</v>
      </c>
      <c r="N17" s="405">
        <f t="shared" si="14"/>
        <v>102.15053763440861</v>
      </c>
      <c r="O17" s="423">
        <f t="shared" si="15"/>
        <v>102.10526315789474</v>
      </c>
    </row>
    <row r="18" spans="1:15" ht="13.8" x14ac:dyDescent="0.25">
      <c r="A18" s="390" t="s">
        <v>390</v>
      </c>
      <c r="B18" s="489"/>
      <c r="C18" s="386">
        <v>313</v>
      </c>
      <c r="D18" s="387" t="s">
        <v>43</v>
      </c>
      <c r="E18" s="382">
        <v>68800</v>
      </c>
      <c r="F18" s="382">
        <f t="shared" ref="F18:M18" si="17">F19</f>
        <v>93000</v>
      </c>
      <c r="G18" s="382">
        <f t="shared" si="17"/>
        <v>12343.221182560223</v>
      </c>
      <c r="H18" s="382">
        <f t="shared" si="17"/>
        <v>12500</v>
      </c>
      <c r="I18" s="583">
        <f t="shared" si="17"/>
        <v>94181.25</v>
      </c>
      <c r="J18" s="382">
        <f t="shared" si="17"/>
        <v>13000</v>
      </c>
      <c r="K18" s="583">
        <f t="shared" si="17"/>
        <v>97948.5</v>
      </c>
      <c r="L18" s="382">
        <f t="shared" si="17"/>
        <v>13000</v>
      </c>
      <c r="M18" s="583">
        <f t="shared" si="17"/>
        <v>97948.5</v>
      </c>
      <c r="N18" s="405">
        <f t="shared" si="14"/>
        <v>104</v>
      </c>
      <c r="O18" s="423">
        <f t="shared" si="15"/>
        <v>100</v>
      </c>
    </row>
    <row r="19" spans="1:15" ht="13.8" x14ac:dyDescent="0.25">
      <c r="A19" s="390" t="s">
        <v>390</v>
      </c>
      <c r="B19" s="489">
        <v>3</v>
      </c>
      <c r="C19" s="386">
        <v>3132</v>
      </c>
      <c r="D19" s="387" t="s">
        <v>185</v>
      </c>
      <c r="E19" s="382">
        <v>62000</v>
      </c>
      <c r="F19" s="382">
        <v>93000</v>
      </c>
      <c r="G19" s="382">
        <f>F19/7.5345</f>
        <v>12343.221182560223</v>
      </c>
      <c r="H19" s="382">
        <v>12500</v>
      </c>
      <c r="I19" s="583">
        <f>H19*7.5345</f>
        <v>94181.25</v>
      </c>
      <c r="J19" s="382">
        <v>13000</v>
      </c>
      <c r="K19" s="583">
        <f>J19*7.5345</f>
        <v>97948.5</v>
      </c>
      <c r="L19" s="382">
        <v>13000</v>
      </c>
      <c r="M19" s="583">
        <f>L19*7.5345</f>
        <v>97948.5</v>
      </c>
      <c r="N19" s="405">
        <f t="shared" si="14"/>
        <v>104</v>
      </c>
      <c r="O19" s="423">
        <f t="shared" si="15"/>
        <v>100</v>
      </c>
    </row>
    <row r="20" spans="1:15" s="29" customFormat="1" ht="13.8" x14ac:dyDescent="0.25">
      <c r="A20" s="425" t="s">
        <v>390</v>
      </c>
      <c r="B20" s="490"/>
      <c r="C20" s="373">
        <v>32</v>
      </c>
      <c r="D20" s="384" t="s">
        <v>46</v>
      </c>
      <c r="E20" s="381">
        <v>41500</v>
      </c>
      <c r="F20" s="381">
        <f t="shared" ref="F20:M20" si="18">F21</f>
        <v>56000</v>
      </c>
      <c r="G20" s="381">
        <f t="shared" si="18"/>
        <v>7432.4772712190588</v>
      </c>
      <c r="H20" s="381">
        <f t="shared" si="18"/>
        <v>7550</v>
      </c>
      <c r="I20" s="584">
        <f t="shared" si="18"/>
        <v>56885.474999999999</v>
      </c>
      <c r="J20" s="381">
        <f t="shared" si="18"/>
        <v>7800</v>
      </c>
      <c r="K20" s="584">
        <f t="shared" si="18"/>
        <v>58769.1</v>
      </c>
      <c r="L20" s="381">
        <f t="shared" si="18"/>
        <v>8000</v>
      </c>
      <c r="M20" s="584">
        <f t="shared" si="18"/>
        <v>60275.999999999993</v>
      </c>
      <c r="N20" s="405">
        <f t="shared" si="14"/>
        <v>103.31125827814569</v>
      </c>
      <c r="O20" s="423">
        <f t="shared" si="15"/>
        <v>102.56410256410255</v>
      </c>
    </row>
    <row r="21" spans="1:15" ht="13.8" x14ac:dyDescent="0.25">
      <c r="A21" s="390" t="s">
        <v>390</v>
      </c>
      <c r="B21" s="489"/>
      <c r="C21" s="386">
        <v>321</v>
      </c>
      <c r="D21" s="387" t="s">
        <v>47</v>
      </c>
      <c r="E21" s="382">
        <f t="shared" ref="E21:I21" si="19">SUM(E22:E25)</f>
        <v>41500</v>
      </c>
      <c r="F21" s="382">
        <f t="shared" si="19"/>
        <v>56000</v>
      </c>
      <c r="G21" s="382">
        <f t="shared" si="19"/>
        <v>7432.4772712190588</v>
      </c>
      <c r="H21" s="382">
        <f t="shared" si="19"/>
        <v>7550</v>
      </c>
      <c r="I21" s="583">
        <f t="shared" si="19"/>
        <v>56885.474999999999</v>
      </c>
      <c r="J21" s="382">
        <f t="shared" ref="J21:L21" si="20">SUM(J22:J25)</f>
        <v>7800</v>
      </c>
      <c r="K21" s="583">
        <f t="shared" ref="K21:M21" si="21">SUM(K22:K25)</f>
        <v>58769.1</v>
      </c>
      <c r="L21" s="382">
        <f t="shared" si="20"/>
        <v>8000</v>
      </c>
      <c r="M21" s="583">
        <f t="shared" si="21"/>
        <v>60275.999999999993</v>
      </c>
      <c r="N21" s="405">
        <f t="shared" si="14"/>
        <v>103.31125827814569</v>
      </c>
      <c r="O21" s="423">
        <f t="shared" si="15"/>
        <v>102.56410256410255</v>
      </c>
    </row>
    <row r="22" spans="1:15" ht="13.8" x14ac:dyDescent="0.25">
      <c r="A22" s="390" t="s">
        <v>390</v>
      </c>
      <c r="B22" s="489">
        <v>4</v>
      </c>
      <c r="C22" s="386">
        <v>3211</v>
      </c>
      <c r="D22" s="387" t="s">
        <v>48</v>
      </c>
      <c r="E22" s="382">
        <v>7500</v>
      </c>
      <c r="F22" s="382">
        <v>10000</v>
      </c>
      <c r="G22" s="382">
        <f>F22/7.5345</f>
        <v>1327.2280841462605</v>
      </c>
      <c r="H22" s="382">
        <v>1400</v>
      </c>
      <c r="I22" s="583">
        <f>H22*7.5345</f>
        <v>10548.300000000001</v>
      </c>
      <c r="J22" s="382">
        <v>1500</v>
      </c>
      <c r="K22" s="583">
        <f>J22*7.5345</f>
        <v>11301.75</v>
      </c>
      <c r="L22" s="382">
        <v>1600</v>
      </c>
      <c r="M22" s="583">
        <f>L22*7.5345</f>
        <v>12055.2</v>
      </c>
      <c r="N22" s="405">
        <f t="shared" si="14"/>
        <v>107.14285714285714</v>
      </c>
      <c r="O22" s="423">
        <f t="shared" si="15"/>
        <v>106.66666666666667</v>
      </c>
    </row>
    <row r="23" spans="1:15" ht="13.8" x14ac:dyDescent="0.25">
      <c r="A23" s="390" t="s">
        <v>390</v>
      </c>
      <c r="B23" s="489">
        <v>5</v>
      </c>
      <c r="C23" s="386">
        <v>3212</v>
      </c>
      <c r="D23" s="387" t="s">
        <v>49</v>
      </c>
      <c r="E23" s="382">
        <v>18000</v>
      </c>
      <c r="F23" s="382">
        <v>30000</v>
      </c>
      <c r="G23" s="382">
        <f>F23/7.5345</f>
        <v>3981.6842524387812</v>
      </c>
      <c r="H23" s="382">
        <v>4000</v>
      </c>
      <c r="I23" s="583">
        <f>H23*7.5345</f>
        <v>30138</v>
      </c>
      <c r="J23" s="382">
        <v>4000</v>
      </c>
      <c r="K23" s="583">
        <f>J23*7.5345</f>
        <v>30138</v>
      </c>
      <c r="L23" s="382">
        <v>4000</v>
      </c>
      <c r="M23" s="583">
        <f>L23*7.5345</f>
        <v>30138</v>
      </c>
      <c r="N23" s="405">
        <f t="shared" si="14"/>
        <v>100</v>
      </c>
      <c r="O23" s="423">
        <f t="shared" si="15"/>
        <v>100</v>
      </c>
    </row>
    <row r="24" spans="1:15" ht="13.8" x14ac:dyDescent="0.25">
      <c r="A24" s="390" t="s">
        <v>390</v>
      </c>
      <c r="B24" s="489">
        <v>6</v>
      </c>
      <c r="C24" s="386">
        <v>3213</v>
      </c>
      <c r="D24" s="387" t="s">
        <v>50</v>
      </c>
      <c r="E24" s="382">
        <v>10000</v>
      </c>
      <c r="F24" s="382">
        <v>10000</v>
      </c>
      <c r="G24" s="382">
        <f>F24/7.5345</f>
        <v>1327.2280841462605</v>
      </c>
      <c r="H24" s="382">
        <v>1350</v>
      </c>
      <c r="I24" s="583">
        <f>H24*7.5345</f>
        <v>10171.575000000001</v>
      </c>
      <c r="J24" s="382">
        <v>1500</v>
      </c>
      <c r="K24" s="583">
        <f>J24*7.5345</f>
        <v>11301.75</v>
      </c>
      <c r="L24" s="382">
        <v>1600</v>
      </c>
      <c r="M24" s="583">
        <f>L24*7.5345</f>
        <v>12055.2</v>
      </c>
      <c r="N24" s="405">
        <f t="shared" si="14"/>
        <v>111.11111111111111</v>
      </c>
      <c r="O24" s="423">
        <f t="shared" si="15"/>
        <v>106.66666666666667</v>
      </c>
    </row>
    <row r="25" spans="1:15" s="411" customFormat="1" ht="14.4" thickBot="1" x14ac:dyDescent="0.3">
      <c r="A25" s="426" t="s">
        <v>390</v>
      </c>
      <c r="B25" s="491">
        <v>7</v>
      </c>
      <c r="C25" s="407">
        <v>3214</v>
      </c>
      <c r="D25" s="408" t="s">
        <v>187</v>
      </c>
      <c r="E25" s="409">
        <v>6000</v>
      </c>
      <c r="F25" s="409">
        <v>6000</v>
      </c>
      <c r="G25" s="409">
        <f>F25/7.5345</f>
        <v>796.33685048775624</v>
      </c>
      <c r="H25" s="409">
        <v>800</v>
      </c>
      <c r="I25" s="585">
        <f>H25*7.5345</f>
        <v>6027.6</v>
      </c>
      <c r="J25" s="409">
        <v>800</v>
      </c>
      <c r="K25" s="585">
        <f>J25*7.5345</f>
        <v>6027.6</v>
      </c>
      <c r="L25" s="409">
        <v>800</v>
      </c>
      <c r="M25" s="585">
        <f>L25*7.5345</f>
        <v>6027.6</v>
      </c>
      <c r="N25" s="480">
        <f t="shared" si="14"/>
        <v>100</v>
      </c>
      <c r="O25" s="481">
        <f t="shared" si="15"/>
        <v>100</v>
      </c>
    </row>
    <row r="26" spans="1:15" ht="14.4" thickTop="1" x14ac:dyDescent="0.25">
      <c r="A26" s="422"/>
      <c r="B26" s="42"/>
      <c r="C26" s="42"/>
      <c r="D26" s="416" t="s">
        <v>178</v>
      </c>
      <c r="E26" s="406"/>
      <c r="F26" s="580"/>
      <c r="G26" s="580"/>
      <c r="H26" s="391"/>
      <c r="I26" s="580"/>
      <c r="J26" s="391"/>
      <c r="K26" s="580"/>
      <c r="L26" s="391"/>
      <c r="M26" s="580"/>
      <c r="N26" s="936">
        <f>AVERAGE(J28/H28*100)</f>
        <v>97.405900305188197</v>
      </c>
      <c r="O26" s="958">
        <f>AVERAGE(L28/J28*100)</f>
        <v>94.778067885117494</v>
      </c>
    </row>
    <row r="27" spans="1:15" ht="13.8" x14ac:dyDescent="0.25">
      <c r="A27" s="422"/>
      <c r="B27" s="42"/>
      <c r="C27" s="42"/>
      <c r="D27" s="417" t="s">
        <v>498</v>
      </c>
      <c r="E27" s="399"/>
      <c r="F27" s="391"/>
      <c r="G27" s="391"/>
      <c r="H27" s="391"/>
      <c r="I27" s="580"/>
      <c r="J27" s="391"/>
      <c r="K27" s="580"/>
      <c r="L27" s="391"/>
      <c r="M27" s="580"/>
      <c r="N27" s="937"/>
      <c r="O27" s="959"/>
    </row>
    <row r="28" spans="1:15" s="117" customFormat="1" ht="15.6" x14ac:dyDescent="0.3">
      <c r="A28" s="450"/>
      <c r="B28" s="451"/>
      <c r="C28" s="451"/>
      <c r="D28" s="452" t="s">
        <v>429</v>
      </c>
      <c r="E28" s="453">
        <f t="shared" ref="E28:I28" si="22">SUM(E29+E52)</f>
        <v>424222.06</v>
      </c>
      <c r="F28" s="454">
        <f t="shared" si="22"/>
        <v>726500</v>
      </c>
      <c r="G28" s="454">
        <f t="shared" si="22"/>
        <v>96423.120313225838</v>
      </c>
      <c r="H28" s="454">
        <f t="shared" si="22"/>
        <v>98300</v>
      </c>
      <c r="I28" s="581">
        <f t="shared" si="22"/>
        <v>740641.35</v>
      </c>
      <c r="J28" s="454">
        <f t="shared" ref="J28:L28" si="23">SUM(J29+J52)</f>
        <v>95750</v>
      </c>
      <c r="K28" s="581">
        <f t="shared" ref="K28:M28" si="24">SUM(K29+K52)</f>
        <v>721428.375</v>
      </c>
      <c r="L28" s="454">
        <f t="shared" si="23"/>
        <v>90750</v>
      </c>
      <c r="M28" s="581">
        <f t="shared" si="24"/>
        <v>683755.875</v>
      </c>
      <c r="N28" s="937"/>
      <c r="O28" s="959"/>
    </row>
    <row r="29" spans="1:15" s="29" customFormat="1" ht="13.8" x14ac:dyDescent="0.25">
      <c r="A29" s="379" t="s">
        <v>391</v>
      </c>
      <c r="B29" s="488"/>
      <c r="C29" s="412">
        <v>32</v>
      </c>
      <c r="D29" s="388" t="s">
        <v>46</v>
      </c>
      <c r="E29" s="401">
        <f t="shared" ref="E29:I29" si="25">SUM(E30+E36+E45+E47)</f>
        <v>407022.06</v>
      </c>
      <c r="F29" s="401">
        <f t="shared" si="25"/>
        <v>691500</v>
      </c>
      <c r="G29" s="401">
        <f t="shared" si="25"/>
        <v>91777.822018713923</v>
      </c>
      <c r="H29" s="401">
        <f t="shared" si="25"/>
        <v>93500</v>
      </c>
      <c r="I29" s="582">
        <f t="shared" si="25"/>
        <v>704475.75</v>
      </c>
      <c r="J29" s="401">
        <f t="shared" ref="J29:L29" si="26">SUM(J30+J36+J45+J47)</f>
        <v>92050</v>
      </c>
      <c r="K29" s="582">
        <f t="shared" ref="K29:M29" si="27">SUM(K30+K36+K45+K47)</f>
        <v>693550.72499999998</v>
      </c>
      <c r="L29" s="401">
        <f t="shared" si="26"/>
        <v>87050</v>
      </c>
      <c r="M29" s="582">
        <f t="shared" si="27"/>
        <v>655878.22499999998</v>
      </c>
      <c r="N29" s="405">
        <f t="shared" ref="N29:N56" si="28">AVERAGE(J29/H29*100)</f>
        <v>98.44919786096257</v>
      </c>
      <c r="O29" s="423">
        <f>AVERAGE(L29/J29*100)</f>
        <v>94.568169473112434</v>
      </c>
    </row>
    <row r="30" spans="1:15" ht="13.8" x14ac:dyDescent="0.25">
      <c r="A30" s="390" t="s">
        <v>391</v>
      </c>
      <c r="B30" s="489"/>
      <c r="C30" s="386">
        <v>322</v>
      </c>
      <c r="D30" s="387" t="s">
        <v>51</v>
      </c>
      <c r="E30" s="382">
        <f t="shared" ref="E30:I30" si="29">SUM(E31:E35)</f>
        <v>83022.06</v>
      </c>
      <c r="F30" s="382">
        <f t="shared" si="29"/>
        <v>112000</v>
      </c>
      <c r="G30" s="382">
        <f t="shared" si="29"/>
        <v>14864.954542438118</v>
      </c>
      <c r="H30" s="382">
        <f t="shared" si="29"/>
        <v>14900</v>
      </c>
      <c r="I30" s="583">
        <f t="shared" si="29"/>
        <v>112264.05</v>
      </c>
      <c r="J30" s="382">
        <f t="shared" ref="J30:L30" si="30">SUM(J31:J35)</f>
        <v>15250</v>
      </c>
      <c r="K30" s="583">
        <f t="shared" ref="K30:M30" si="31">SUM(K31:K35)</f>
        <v>114901.125</v>
      </c>
      <c r="L30" s="382">
        <f t="shared" si="30"/>
        <v>15250</v>
      </c>
      <c r="M30" s="583">
        <f t="shared" si="31"/>
        <v>114901.125</v>
      </c>
      <c r="N30" s="405">
        <f t="shared" si="28"/>
        <v>102.34899328859059</v>
      </c>
      <c r="O30" s="423">
        <f t="shared" ref="O30:O31" si="32">AVERAGE(L30/J30*100)</f>
        <v>100</v>
      </c>
    </row>
    <row r="31" spans="1:15" ht="13.8" x14ac:dyDescent="0.25">
      <c r="A31" s="390" t="s">
        <v>391</v>
      </c>
      <c r="B31" s="489">
        <v>8</v>
      </c>
      <c r="C31" s="386">
        <v>3221</v>
      </c>
      <c r="D31" s="387" t="s">
        <v>52</v>
      </c>
      <c r="E31" s="382">
        <v>16000</v>
      </c>
      <c r="F31" s="382">
        <v>25000</v>
      </c>
      <c r="G31" s="382">
        <f>F31/7.5345</f>
        <v>3318.0702103656513</v>
      </c>
      <c r="H31" s="382">
        <v>3350</v>
      </c>
      <c r="I31" s="583">
        <f>H31*7.5345</f>
        <v>25240.575000000001</v>
      </c>
      <c r="J31" s="382">
        <v>3500</v>
      </c>
      <c r="K31" s="583">
        <f>J31*7.5345</f>
        <v>26370.75</v>
      </c>
      <c r="L31" s="382">
        <v>3500</v>
      </c>
      <c r="M31" s="583">
        <f>L31*7.5345</f>
        <v>26370.75</v>
      </c>
      <c r="N31" s="405">
        <f t="shared" si="28"/>
        <v>104.4776119402985</v>
      </c>
      <c r="O31" s="423">
        <f t="shared" si="32"/>
        <v>100</v>
      </c>
    </row>
    <row r="32" spans="1:15" ht="13.8" x14ac:dyDescent="0.25">
      <c r="A32" s="390" t="s">
        <v>391</v>
      </c>
      <c r="B32" s="489">
        <v>9</v>
      </c>
      <c r="C32" s="386">
        <v>3223</v>
      </c>
      <c r="D32" s="387" t="s">
        <v>53</v>
      </c>
      <c r="E32" s="382">
        <v>50000</v>
      </c>
      <c r="F32" s="382">
        <v>70000</v>
      </c>
      <c r="G32" s="382">
        <f>F32/7.5345</f>
        <v>9290.596589023824</v>
      </c>
      <c r="H32" s="382">
        <v>9300</v>
      </c>
      <c r="I32" s="583">
        <f>H32*7.5345</f>
        <v>70070.850000000006</v>
      </c>
      <c r="J32" s="382">
        <v>9500</v>
      </c>
      <c r="K32" s="583">
        <f>J32*7.5345</f>
        <v>71577.75</v>
      </c>
      <c r="L32" s="382">
        <v>9500</v>
      </c>
      <c r="M32" s="583">
        <f>L32*7.5345</f>
        <v>71577.75</v>
      </c>
      <c r="N32" s="405">
        <f t="shared" si="28"/>
        <v>102.15053763440861</v>
      </c>
      <c r="O32" s="423">
        <f t="shared" ref="O32:O56" si="33">AVERAGE(L32/J32*100)</f>
        <v>100</v>
      </c>
    </row>
    <row r="33" spans="1:15" ht="13.8" x14ac:dyDescent="0.25">
      <c r="A33" s="390" t="s">
        <v>391</v>
      </c>
      <c r="B33" s="489">
        <v>10</v>
      </c>
      <c r="C33" s="386">
        <v>3224</v>
      </c>
      <c r="D33" s="387" t="s">
        <v>189</v>
      </c>
      <c r="E33" s="382">
        <v>0</v>
      </c>
      <c r="F33" s="382">
        <v>2000</v>
      </c>
      <c r="G33" s="382">
        <f>F33/7.5345</f>
        <v>265.44561682925212</v>
      </c>
      <c r="H33" s="382">
        <v>250</v>
      </c>
      <c r="I33" s="583">
        <f>H33*7.5345</f>
        <v>1883.625</v>
      </c>
      <c r="J33" s="382">
        <v>250</v>
      </c>
      <c r="K33" s="583">
        <f>J33*7.5345</f>
        <v>1883.625</v>
      </c>
      <c r="L33" s="382">
        <v>250</v>
      </c>
      <c r="M33" s="583">
        <f>L33*7.5345</f>
        <v>1883.625</v>
      </c>
      <c r="N33" s="405">
        <f t="shared" si="28"/>
        <v>100</v>
      </c>
      <c r="O33" s="423">
        <f t="shared" si="33"/>
        <v>100</v>
      </c>
    </row>
    <row r="34" spans="1:15" ht="13.8" x14ac:dyDescent="0.25">
      <c r="A34" s="390" t="s">
        <v>391</v>
      </c>
      <c r="B34" s="489">
        <v>11</v>
      </c>
      <c r="C34" s="386">
        <v>3225</v>
      </c>
      <c r="D34" s="387" t="s">
        <v>190</v>
      </c>
      <c r="E34" s="382">
        <v>15022.06</v>
      </c>
      <c r="F34" s="382">
        <v>15000</v>
      </c>
      <c r="G34" s="382">
        <f>F34/7.5345</f>
        <v>1990.8421262193906</v>
      </c>
      <c r="H34" s="382">
        <v>2000</v>
      </c>
      <c r="I34" s="583">
        <f>H34*7.5345</f>
        <v>15069</v>
      </c>
      <c r="J34" s="382">
        <v>2000</v>
      </c>
      <c r="K34" s="583">
        <f>J34*7.5345</f>
        <v>15069</v>
      </c>
      <c r="L34" s="382">
        <v>2000</v>
      </c>
      <c r="M34" s="583">
        <f>L34*7.5345</f>
        <v>15069</v>
      </c>
      <c r="N34" s="405">
        <f t="shared" si="28"/>
        <v>100</v>
      </c>
      <c r="O34" s="423">
        <f t="shared" si="33"/>
        <v>100</v>
      </c>
    </row>
    <row r="35" spans="1:15" ht="13.8" hidden="1" x14ac:dyDescent="0.25">
      <c r="A35" s="390" t="s">
        <v>391</v>
      </c>
      <c r="B35" s="489"/>
      <c r="C35" s="386">
        <v>3227</v>
      </c>
      <c r="D35" s="387" t="s">
        <v>392</v>
      </c>
      <c r="E35" s="382">
        <v>2000</v>
      </c>
      <c r="F35" s="382">
        <v>0</v>
      </c>
      <c r="G35" s="382">
        <v>0</v>
      </c>
      <c r="H35" s="382">
        <v>0</v>
      </c>
      <c r="I35" s="583">
        <v>0</v>
      </c>
      <c r="J35" s="382">
        <v>0</v>
      </c>
      <c r="K35" s="583">
        <v>0</v>
      </c>
      <c r="L35" s="382">
        <v>0</v>
      </c>
      <c r="M35" s="583">
        <v>0</v>
      </c>
      <c r="N35" s="405" t="e">
        <f t="shared" si="28"/>
        <v>#DIV/0!</v>
      </c>
      <c r="O35" s="423" t="e">
        <f t="shared" si="33"/>
        <v>#DIV/0!</v>
      </c>
    </row>
    <row r="36" spans="1:15" ht="13.8" x14ac:dyDescent="0.25">
      <c r="A36" s="390" t="s">
        <v>391</v>
      </c>
      <c r="B36" s="489"/>
      <c r="C36" s="386">
        <v>323</v>
      </c>
      <c r="D36" s="387" t="s">
        <v>55</v>
      </c>
      <c r="E36" s="382">
        <f t="shared" ref="E36:I36" si="34">SUM(E37:E44)</f>
        <v>269000</v>
      </c>
      <c r="F36" s="382">
        <f t="shared" si="34"/>
        <v>449500</v>
      </c>
      <c r="G36" s="382">
        <f t="shared" si="34"/>
        <v>59658.902382374406</v>
      </c>
      <c r="H36" s="382">
        <f t="shared" si="34"/>
        <v>60900</v>
      </c>
      <c r="I36" s="583">
        <f t="shared" si="34"/>
        <v>458851.05</v>
      </c>
      <c r="J36" s="382">
        <f t="shared" ref="J36:L36" si="35">SUM(J37:J44)</f>
        <v>59000</v>
      </c>
      <c r="K36" s="583">
        <f t="shared" ref="K36:M36" si="36">SUM(K37:K44)</f>
        <v>444535.5</v>
      </c>
      <c r="L36" s="382">
        <f t="shared" si="35"/>
        <v>54000</v>
      </c>
      <c r="M36" s="583">
        <f t="shared" si="36"/>
        <v>406863</v>
      </c>
      <c r="N36" s="405">
        <f t="shared" si="28"/>
        <v>96.880131362889983</v>
      </c>
      <c r="O36" s="423">
        <f t="shared" si="33"/>
        <v>91.525423728813564</v>
      </c>
    </row>
    <row r="37" spans="1:15" ht="13.8" x14ac:dyDescent="0.25">
      <c r="A37" s="390" t="s">
        <v>391</v>
      </c>
      <c r="B37" s="489">
        <v>12</v>
      </c>
      <c r="C37" s="386">
        <v>3231</v>
      </c>
      <c r="D37" s="387" t="s">
        <v>56</v>
      </c>
      <c r="E37" s="382">
        <v>30000</v>
      </c>
      <c r="F37" s="382">
        <v>45000</v>
      </c>
      <c r="G37" s="382">
        <f t="shared" ref="G37:G44" si="37">F37/7.5345</f>
        <v>5972.5263786581718</v>
      </c>
      <c r="H37" s="382">
        <v>6000</v>
      </c>
      <c r="I37" s="583">
        <f t="shared" ref="I37:M44" si="38">H37*7.5345</f>
        <v>45207</v>
      </c>
      <c r="J37" s="382">
        <v>6000</v>
      </c>
      <c r="K37" s="583">
        <f t="shared" si="38"/>
        <v>45207</v>
      </c>
      <c r="L37" s="382">
        <v>6000</v>
      </c>
      <c r="M37" s="583">
        <f t="shared" si="38"/>
        <v>45207</v>
      </c>
      <c r="N37" s="405">
        <f t="shared" si="28"/>
        <v>100</v>
      </c>
      <c r="O37" s="423">
        <f t="shared" si="33"/>
        <v>100</v>
      </c>
    </row>
    <row r="38" spans="1:15" ht="13.8" x14ac:dyDescent="0.25">
      <c r="A38" s="390" t="s">
        <v>391</v>
      </c>
      <c r="B38" s="489">
        <v>13</v>
      </c>
      <c r="C38" s="386">
        <v>3232</v>
      </c>
      <c r="D38" s="387" t="s">
        <v>393</v>
      </c>
      <c r="E38" s="382">
        <v>5000</v>
      </c>
      <c r="F38" s="382">
        <v>7000</v>
      </c>
      <c r="G38" s="382">
        <f t="shared" si="37"/>
        <v>929.05965890238235</v>
      </c>
      <c r="H38" s="382">
        <v>1000</v>
      </c>
      <c r="I38" s="583">
        <f t="shared" si="38"/>
        <v>7534.5</v>
      </c>
      <c r="J38" s="382">
        <v>1000</v>
      </c>
      <c r="K38" s="583">
        <f t="shared" si="38"/>
        <v>7534.5</v>
      </c>
      <c r="L38" s="382">
        <v>1000</v>
      </c>
      <c r="M38" s="583">
        <f t="shared" si="38"/>
        <v>7534.5</v>
      </c>
      <c r="N38" s="405">
        <f t="shared" si="28"/>
        <v>100</v>
      </c>
      <c r="O38" s="423">
        <f t="shared" si="33"/>
        <v>100</v>
      </c>
    </row>
    <row r="39" spans="1:15" ht="13.8" x14ac:dyDescent="0.25">
      <c r="A39" s="390" t="s">
        <v>391</v>
      </c>
      <c r="B39" s="489">
        <v>14</v>
      </c>
      <c r="C39" s="386">
        <v>3233</v>
      </c>
      <c r="D39" s="387" t="s">
        <v>58</v>
      </c>
      <c r="E39" s="382">
        <v>25000</v>
      </c>
      <c r="F39" s="382">
        <v>25000</v>
      </c>
      <c r="G39" s="382">
        <f t="shared" si="37"/>
        <v>3318.0702103656513</v>
      </c>
      <c r="H39" s="382">
        <v>3400</v>
      </c>
      <c r="I39" s="583">
        <f t="shared" si="38"/>
        <v>25617.300000000003</v>
      </c>
      <c r="J39" s="382">
        <v>3500</v>
      </c>
      <c r="K39" s="583">
        <f t="shared" si="38"/>
        <v>26370.75</v>
      </c>
      <c r="L39" s="382">
        <v>3500</v>
      </c>
      <c r="M39" s="583">
        <f t="shared" si="38"/>
        <v>26370.75</v>
      </c>
      <c r="N39" s="405">
        <f t="shared" si="28"/>
        <v>102.94117647058823</v>
      </c>
      <c r="O39" s="423">
        <f t="shared" si="33"/>
        <v>100</v>
      </c>
    </row>
    <row r="40" spans="1:15" ht="13.8" x14ac:dyDescent="0.25">
      <c r="A40" s="390" t="s">
        <v>391</v>
      </c>
      <c r="B40" s="489">
        <v>15</v>
      </c>
      <c r="C40" s="386">
        <v>3234</v>
      </c>
      <c r="D40" s="387" t="s">
        <v>59</v>
      </c>
      <c r="E40" s="382">
        <v>15000</v>
      </c>
      <c r="F40" s="382">
        <v>40000</v>
      </c>
      <c r="G40" s="382">
        <f t="shared" si="37"/>
        <v>5308.9123365850419</v>
      </c>
      <c r="H40" s="382">
        <v>5500</v>
      </c>
      <c r="I40" s="583">
        <f t="shared" si="38"/>
        <v>41439.75</v>
      </c>
      <c r="J40" s="382">
        <v>5500</v>
      </c>
      <c r="K40" s="583">
        <f t="shared" si="38"/>
        <v>41439.75</v>
      </c>
      <c r="L40" s="382">
        <v>5500</v>
      </c>
      <c r="M40" s="583">
        <f t="shared" si="38"/>
        <v>41439.75</v>
      </c>
      <c r="N40" s="405">
        <f t="shared" si="28"/>
        <v>100</v>
      </c>
      <c r="O40" s="423">
        <f t="shared" si="33"/>
        <v>100</v>
      </c>
    </row>
    <row r="41" spans="1:15" ht="13.8" x14ac:dyDescent="0.25">
      <c r="A41" s="390" t="s">
        <v>391</v>
      </c>
      <c r="B41" s="489">
        <v>16</v>
      </c>
      <c r="C41" s="386">
        <v>3236</v>
      </c>
      <c r="D41" s="387" t="s">
        <v>394</v>
      </c>
      <c r="E41" s="382">
        <v>2000</v>
      </c>
      <c r="F41" s="382">
        <v>7500</v>
      </c>
      <c r="G41" s="382">
        <f t="shared" si="37"/>
        <v>995.4210631096953</v>
      </c>
      <c r="H41" s="382">
        <v>1000</v>
      </c>
      <c r="I41" s="583">
        <f t="shared" si="38"/>
        <v>7534.5</v>
      </c>
      <c r="J41" s="382">
        <v>1000</v>
      </c>
      <c r="K41" s="583">
        <f t="shared" si="38"/>
        <v>7534.5</v>
      </c>
      <c r="L41" s="382">
        <v>1000</v>
      </c>
      <c r="M41" s="583">
        <f t="shared" si="38"/>
        <v>7534.5</v>
      </c>
      <c r="N41" s="405">
        <f t="shared" si="28"/>
        <v>100</v>
      </c>
      <c r="O41" s="423">
        <f t="shared" si="33"/>
        <v>100</v>
      </c>
    </row>
    <row r="42" spans="1:15" ht="13.8" x14ac:dyDescent="0.25">
      <c r="A42" s="390" t="s">
        <v>391</v>
      </c>
      <c r="B42" s="489">
        <v>17</v>
      </c>
      <c r="C42" s="386">
        <v>3237</v>
      </c>
      <c r="D42" s="387" t="s">
        <v>61</v>
      </c>
      <c r="E42" s="382">
        <v>140000</v>
      </c>
      <c r="F42" s="382">
        <v>200000</v>
      </c>
      <c r="G42" s="382">
        <f t="shared" si="37"/>
        <v>26544.56168292521</v>
      </c>
      <c r="H42" s="382">
        <v>27000</v>
      </c>
      <c r="I42" s="583">
        <f t="shared" si="38"/>
        <v>203431.5</v>
      </c>
      <c r="J42" s="382">
        <v>25000</v>
      </c>
      <c r="K42" s="583">
        <f t="shared" si="38"/>
        <v>188362.5</v>
      </c>
      <c r="L42" s="382">
        <v>20000</v>
      </c>
      <c r="M42" s="583">
        <f t="shared" si="38"/>
        <v>150690</v>
      </c>
      <c r="N42" s="405">
        <f t="shared" si="28"/>
        <v>92.592592592592595</v>
      </c>
      <c r="O42" s="423">
        <f t="shared" si="33"/>
        <v>80</v>
      </c>
    </row>
    <row r="43" spans="1:15" ht="13.8" x14ac:dyDescent="0.25">
      <c r="A43" s="390" t="s">
        <v>391</v>
      </c>
      <c r="B43" s="489">
        <v>18</v>
      </c>
      <c r="C43" s="386">
        <v>3238</v>
      </c>
      <c r="D43" s="387" t="s">
        <v>62</v>
      </c>
      <c r="E43" s="382">
        <v>12000</v>
      </c>
      <c r="F43" s="382">
        <v>25000</v>
      </c>
      <c r="G43" s="382">
        <f t="shared" si="37"/>
        <v>3318.0702103656513</v>
      </c>
      <c r="H43" s="382">
        <v>3500</v>
      </c>
      <c r="I43" s="583">
        <f t="shared" si="38"/>
        <v>26370.75</v>
      </c>
      <c r="J43" s="382">
        <v>3500</v>
      </c>
      <c r="K43" s="583">
        <f t="shared" si="38"/>
        <v>26370.75</v>
      </c>
      <c r="L43" s="382">
        <v>3500</v>
      </c>
      <c r="M43" s="583">
        <f t="shared" si="38"/>
        <v>26370.75</v>
      </c>
      <c r="N43" s="405">
        <f t="shared" si="28"/>
        <v>100</v>
      </c>
      <c r="O43" s="423">
        <f t="shared" si="33"/>
        <v>100</v>
      </c>
    </row>
    <row r="44" spans="1:15" ht="13.8" x14ac:dyDescent="0.25">
      <c r="A44" s="390" t="s">
        <v>391</v>
      </c>
      <c r="B44" s="489">
        <v>19</v>
      </c>
      <c r="C44" s="386">
        <v>3239</v>
      </c>
      <c r="D44" s="387" t="s">
        <v>63</v>
      </c>
      <c r="E44" s="382">
        <v>40000</v>
      </c>
      <c r="F44" s="382">
        <v>100000</v>
      </c>
      <c r="G44" s="382">
        <f t="shared" si="37"/>
        <v>13272.280841462605</v>
      </c>
      <c r="H44" s="382">
        <v>13500</v>
      </c>
      <c r="I44" s="583">
        <f t="shared" si="38"/>
        <v>101715.75</v>
      </c>
      <c r="J44" s="382">
        <v>13500</v>
      </c>
      <c r="K44" s="583">
        <f t="shared" si="38"/>
        <v>101715.75</v>
      </c>
      <c r="L44" s="382">
        <v>13500</v>
      </c>
      <c r="M44" s="583">
        <f t="shared" si="38"/>
        <v>101715.75</v>
      </c>
      <c r="N44" s="405">
        <f t="shared" si="28"/>
        <v>100</v>
      </c>
      <c r="O44" s="423">
        <f t="shared" si="33"/>
        <v>100</v>
      </c>
    </row>
    <row r="45" spans="1:15" ht="13.8" x14ac:dyDescent="0.25">
      <c r="A45" s="390" t="s">
        <v>391</v>
      </c>
      <c r="B45" s="489"/>
      <c r="C45" s="386">
        <v>324</v>
      </c>
      <c r="D45" s="387" t="s">
        <v>142</v>
      </c>
      <c r="E45" s="382">
        <v>5000</v>
      </c>
      <c r="F45" s="382">
        <f t="shared" ref="F45:M45" si="39">SUM(F46)</f>
        <v>35000</v>
      </c>
      <c r="G45" s="382">
        <f t="shared" si="39"/>
        <v>4645.298294511912</v>
      </c>
      <c r="H45" s="382">
        <f t="shared" si="39"/>
        <v>4500</v>
      </c>
      <c r="I45" s="583">
        <f t="shared" si="39"/>
        <v>33905.25</v>
      </c>
      <c r="J45" s="382">
        <f t="shared" si="39"/>
        <v>4500</v>
      </c>
      <c r="K45" s="583">
        <f t="shared" si="39"/>
        <v>33905.25</v>
      </c>
      <c r="L45" s="382">
        <f t="shared" si="39"/>
        <v>4500</v>
      </c>
      <c r="M45" s="583">
        <f t="shared" si="39"/>
        <v>33905.25</v>
      </c>
      <c r="N45" s="405">
        <f t="shared" si="28"/>
        <v>100</v>
      </c>
      <c r="O45" s="423">
        <f t="shared" si="33"/>
        <v>100</v>
      </c>
    </row>
    <row r="46" spans="1:15" ht="13.8" x14ac:dyDescent="0.25">
      <c r="A46" s="390" t="s">
        <v>391</v>
      </c>
      <c r="B46" s="489">
        <v>20</v>
      </c>
      <c r="C46" s="386">
        <v>3241</v>
      </c>
      <c r="D46" s="387" t="s">
        <v>142</v>
      </c>
      <c r="E46" s="382">
        <v>5000</v>
      </c>
      <c r="F46" s="382">
        <v>35000</v>
      </c>
      <c r="G46" s="382">
        <f>F46/7.5345</f>
        <v>4645.298294511912</v>
      </c>
      <c r="H46" s="382">
        <v>4500</v>
      </c>
      <c r="I46" s="583">
        <f>H46*7.5345</f>
        <v>33905.25</v>
      </c>
      <c r="J46" s="382">
        <v>4500</v>
      </c>
      <c r="K46" s="583">
        <f>J46*7.5345</f>
        <v>33905.25</v>
      </c>
      <c r="L46" s="382">
        <v>4500</v>
      </c>
      <c r="M46" s="583">
        <f>L46*7.5345</f>
        <v>33905.25</v>
      </c>
      <c r="N46" s="405">
        <f t="shared" si="28"/>
        <v>100</v>
      </c>
      <c r="O46" s="423">
        <f t="shared" si="33"/>
        <v>100</v>
      </c>
    </row>
    <row r="47" spans="1:15" ht="13.8" x14ac:dyDescent="0.25">
      <c r="A47" s="390" t="s">
        <v>391</v>
      </c>
      <c r="B47" s="489"/>
      <c r="C47" s="386">
        <v>329</v>
      </c>
      <c r="D47" s="387" t="s">
        <v>64</v>
      </c>
      <c r="E47" s="382">
        <f t="shared" ref="E47:I47" si="40">SUM(E48:E51)</f>
        <v>50000</v>
      </c>
      <c r="F47" s="382">
        <f t="shared" si="40"/>
        <v>95000</v>
      </c>
      <c r="G47" s="382">
        <f t="shared" si="40"/>
        <v>12608.666799389473</v>
      </c>
      <c r="H47" s="382">
        <f t="shared" si="40"/>
        <v>13200</v>
      </c>
      <c r="I47" s="583">
        <f t="shared" si="40"/>
        <v>99455.4</v>
      </c>
      <c r="J47" s="382">
        <f t="shared" ref="J47:L47" si="41">SUM(J48:J51)</f>
        <v>13300</v>
      </c>
      <c r="K47" s="583">
        <f t="shared" ref="K47:M47" si="42">SUM(K48:K51)</f>
        <v>100208.85</v>
      </c>
      <c r="L47" s="382">
        <f t="shared" si="41"/>
        <v>13300</v>
      </c>
      <c r="M47" s="583">
        <f t="shared" si="42"/>
        <v>100208.85</v>
      </c>
      <c r="N47" s="405">
        <f t="shared" si="28"/>
        <v>100.75757575757575</v>
      </c>
      <c r="O47" s="423">
        <f t="shared" si="33"/>
        <v>100</v>
      </c>
    </row>
    <row r="48" spans="1:15" ht="13.8" x14ac:dyDescent="0.25">
      <c r="A48" s="390" t="s">
        <v>391</v>
      </c>
      <c r="B48" s="489">
        <v>21</v>
      </c>
      <c r="C48" s="386">
        <v>3292</v>
      </c>
      <c r="D48" s="387" t="s">
        <v>66</v>
      </c>
      <c r="E48" s="382">
        <v>20000</v>
      </c>
      <c r="F48" s="382">
        <v>15000</v>
      </c>
      <c r="G48" s="382">
        <f>F48/7.5345</f>
        <v>1990.8421262193906</v>
      </c>
      <c r="H48" s="382">
        <v>2000</v>
      </c>
      <c r="I48" s="583">
        <f>H48*7.5345</f>
        <v>15069</v>
      </c>
      <c r="J48" s="382">
        <v>2000</v>
      </c>
      <c r="K48" s="583">
        <f>J48*7.5345</f>
        <v>15069</v>
      </c>
      <c r="L48" s="382">
        <v>2000</v>
      </c>
      <c r="M48" s="583">
        <f>L48*7.5345</f>
        <v>15069</v>
      </c>
      <c r="N48" s="405">
        <f t="shared" si="28"/>
        <v>100</v>
      </c>
      <c r="O48" s="423">
        <f t="shared" si="33"/>
        <v>100</v>
      </c>
    </row>
    <row r="49" spans="1:15" ht="13.8" x14ac:dyDescent="0.25">
      <c r="A49" s="390" t="s">
        <v>391</v>
      </c>
      <c r="B49" s="489">
        <v>22</v>
      </c>
      <c r="C49" s="386">
        <v>3293</v>
      </c>
      <c r="D49" s="387" t="s">
        <v>67</v>
      </c>
      <c r="E49" s="382">
        <v>10000</v>
      </c>
      <c r="F49" s="382">
        <v>20000</v>
      </c>
      <c r="G49" s="382">
        <f>F49/7.5345</f>
        <v>2654.4561682925209</v>
      </c>
      <c r="H49" s="382">
        <v>2700</v>
      </c>
      <c r="I49" s="583">
        <f>H49*7.5345</f>
        <v>20343.150000000001</v>
      </c>
      <c r="J49" s="382">
        <v>2800</v>
      </c>
      <c r="K49" s="583">
        <f>J49*7.5345</f>
        <v>21096.600000000002</v>
      </c>
      <c r="L49" s="382">
        <v>2800</v>
      </c>
      <c r="M49" s="583">
        <f>L49*7.5345</f>
        <v>21096.600000000002</v>
      </c>
      <c r="N49" s="405">
        <f t="shared" si="28"/>
        <v>103.7037037037037</v>
      </c>
      <c r="O49" s="423">
        <f t="shared" si="33"/>
        <v>100</v>
      </c>
    </row>
    <row r="50" spans="1:15" ht="13.8" x14ac:dyDescent="0.25">
      <c r="A50" s="390" t="s">
        <v>391</v>
      </c>
      <c r="B50" s="489">
        <v>23</v>
      </c>
      <c r="C50" s="386">
        <v>3295</v>
      </c>
      <c r="D50" s="387" t="s">
        <v>193</v>
      </c>
      <c r="E50" s="382">
        <v>10000</v>
      </c>
      <c r="F50" s="382">
        <v>50000</v>
      </c>
      <c r="G50" s="382">
        <f>F50/7.5345</f>
        <v>6636.1404207313026</v>
      </c>
      <c r="H50" s="382">
        <v>7000</v>
      </c>
      <c r="I50" s="583">
        <f>H50*7.5345</f>
        <v>52741.5</v>
      </c>
      <c r="J50" s="382">
        <v>7000</v>
      </c>
      <c r="K50" s="583">
        <f>J50*7.5345</f>
        <v>52741.5</v>
      </c>
      <c r="L50" s="382">
        <v>7000</v>
      </c>
      <c r="M50" s="583">
        <f>L50*7.5345</f>
        <v>52741.5</v>
      </c>
      <c r="N50" s="405">
        <f t="shared" si="28"/>
        <v>100</v>
      </c>
      <c r="O50" s="423">
        <f t="shared" si="33"/>
        <v>100</v>
      </c>
    </row>
    <row r="51" spans="1:15" ht="13.8" x14ac:dyDescent="0.25">
      <c r="A51" s="390" t="s">
        <v>391</v>
      </c>
      <c r="B51" s="489">
        <v>24</v>
      </c>
      <c r="C51" s="386">
        <v>3299</v>
      </c>
      <c r="D51" s="387" t="s">
        <v>64</v>
      </c>
      <c r="E51" s="382">
        <v>10000</v>
      </c>
      <c r="F51" s="382">
        <v>10000</v>
      </c>
      <c r="G51" s="382">
        <f>F51/7.5345</f>
        <v>1327.2280841462605</v>
      </c>
      <c r="H51" s="382">
        <v>1500</v>
      </c>
      <c r="I51" s="583">
        <f>H51*7.5345</f>
        <v>11301.75</v>
      </c>
      <c r="J51" s="382">
        <v>1500</v>
      </c>
      <c r="K51" s="583">
        <f>J51*7.5345</f>
        <v>11301.75</v>
      </c>
      <c r="L51" s="382">
        <v>1500</v>
      </c>
      <c r="M51" s="583">
        <f>L51*7.5345</f>
        <v>11301.75</v>
      </c>
      <c r="N51" s="405">
        <f t="shared" si="28"/>
        <v>100</v>
      </c>
      <c r="O51" s="423">
        <f t="shared" si="33"/>
        <v>100</v>
      </c>
    </row>
    <row r="52" spans="1:15" s="29" customFormat="1" ht="13.8" x14ac:dyDescent="0.25">
      <c r="A52" s="425" t="s">
        <v>391</v>
      </c>
      <c r="B52" s="490"/>
      <c r="C52" s="373">
        <v>34</v>
      </c>
      <c r="D52" s="384" t="s">
        <v>69</v>
      </c>
      <c r="E52" s="381">
        <v>17200</v>
      </c>
      <c r="F52" s="381">
        <f t="shared" ref="F52:M52" si="43">F53</f>
        <v>35000</v>
      </c>
      <c r="G52" s="381">
        <f t="shared" si="43"/>
        <v>4645.2982945119111</v>
      </c>
      <c r="H52" s="381">
        <f t="shared" si="43"/>
        <v>4800</v>
      </c>
      <c r="I52" s="584">
        <f t="shared" si="43"/>
        <v>36165.600000000006</v>
      </c>
      <c r="J52" s="381">
        <f t="shared" si="43"/>
        <v>3700</v>
      </c>
      <c r="K52" s="584">
        <f t="shared" si="43"/>
        <v>27877.65</v>
      </c>
      <c r="L52" s="381">
        <f t="shared" si="43"/>
        <v>3700</v>
      </c>
      <c r="M52" s="584">
        <f t="shared" si="43"/>
        <v>27877.65</v>
      </c>
      <c r="N52" s="405">
        <f t="shared" si="28"/>
        <v>77.083333333333343</v>
      </c>
      <c r="O52" s="423">
        <f t="shared" si="33"/>
        <v>100</v>
      </c>
    </row>
    <row r="53" spans="1:15" ht="13.8" x14ac:dyDescent="0.25">
      <c r="A53" s="390" t="s">
        <v>391</v>
      </c>
      <c r="B53" s="489"/>
      <c r="C53" s="386">
        <v>343</v>
      </c>
      <c r="D53" s="387" t="s">
        <v>70</v>
      </c>
      <c r="E53" s="382">
        <f t="shared" ref="E53:I53" si="44">SUM(E54:E56)</f>
        <v>17200</v>
      </c>
      <c r="F53" s="382">
        <f t="shared" si="44"/>
        <v>35000</v>
      </c>
      <c r="G53" s="382">
        <f t="shared" si="44"/>
        <v>4645.2982945119111</v>
      </c>
      <c r="H53" s="382">
        <f t="shared" si="44"/>
        <v>4800</v>
      </c>
      <c r="I53" s="583">
        <f t="shared" si="44"/>
        <v>36165.600000000006</v>
      </c>
      <c r="J53" s="382">
        <f t="shared" ref="J53:L53" si="45">SUM(J54:J56)</f>
        <v>3700</v>
      </c>
      <c r="K53" s="583">
        <f t="shared" ref="K53:M53" si="46">SUM(K54:K56)</f>
        <v>27877.65</v>
      </c>
      <c r="L53" s="382">
        <f t="shared" si="45"/>
        <v>3700</v>
      </c>
      <c r="M53" s="583">
        <f t="shared" si="46"/>
        <v>27877.65</v>
      </c>
      <c r="N53" s="405">
        <f t="shared" si="28"/>
        <v>77.083333333333343</v>
      </c>
      <c r="O53" s="423">
        <f t="shared" si="33"/>
        <v>100</v>
      </c>
    </row>
    <row r="54" spans="1:15" ht="13.8" x14ac:dyDescent="0.25">
      <c r="A54" s="390" t="s">
        <v>391</v>
      </c>
      <c r="B54" s="489">
        <v>25</v>
      </c>
      <c r="C54" s="386">
        <v>3431</v>
      </c>
      <c r="D54" s="387" t="s">
        <v>71</v>
      </c>
      <c r="E54" s="382">
        <v>12000</v>
      </c>
      <c r="F54" s="382">
        <v>20000</v>
      </c>
      <c r="G54" s="382">
        <f>F54/7.5345</f>
        <v>2654.4561682925209</v>
      </c>
      <c r="H54" s="382">
        <v>2700</v>
      </c>
      <c r="I54" s="583">
        <f>H54*7.5345</f>
        <v>20343.150000000001</v>
      </c>
      <c r="J54" s="382">
        <v>2800</v>
      </c>
      <c r="K54" s="583">
        <f>J54*7.5345</f>
        <v>21096.600000000002</v>
      </c>
      <c r="L54" s="382">
        <v>2800</v>
      </c>
      <c r="M54" s="583">
        <f>L54*7.5345</f>
        <v>21096.600000000002</v>
      </c>
      <c r="N54" s="405">
        <f>AVERAGE(J54/H54*100)</f>
        <v>103.7037037037037</v>
      </c>
      <c r="O54" s="423">
        <f t="shared" si="33"/>
        <v>100</v>
      </c>
    </row>
    <row r="55" spans="1:15" ht="13.8" x14ac:dyDescent="0.25">
      <c r="A55" s="390" t="s">
        <v>391</v>
      </c>
      <c r="B55" s="489">
        <v>26</v>
      </c>
      <c r="C55" s="386">
        <v>3433</v>
      </c>
      <c r="D55" s="387" t="s">
        <v>72</v>
      </c>
      <c r="E55" s="382">
        <v>200</v>
      </c>
      <c r="F55" s="382">
        <v>10000</v>
      </c>
      <c r="G55" s="382">
        <f>F55/7.5345</f>
        <v>1327.2280841462605</v>
      </c>
      <c r="H55" s="382">
        <v>1400</v>
      </c>
      <c r="I55" s="583">
        <f>H55*7.5345</f>
        <v>10548.300000000001</v>
      </c>
      <c r="J55" s="382">
        <v>100</v>
      </c>
      <c r="K55" s="583">
        <f>J55*7.5345</f>
        <v>753.45</v>
      </c>
      <c r="L55" s="382">
        <v>100</v>
      </c>
      <c r="M55" s="583">
        <f>L55*7.5345</f>
        <v>753.45</v>
      </c>
      <c r="N55" s="405">
        <f>AVERAGE(J55/H55*100)</f>
        <v>7.1428571428571423</v>
      </c>
      <c r="O55" s="423">
        <f t="shared" si="33"/>
        <v>100</v>
      </c>
    </row>
    <row r="56" spans="1:15" s="411" customFormat="1" ht="14.4" thickBot="1" x14ac:dyDescent="0.3">
      <c r="A56" s="426" t="s">
        <v>391</v>
      </c>
      <c r="B56" s="491">
        <v>27</v>
      </c>
      <c r="C56" s="407">
        <v>3434</v>
      </c>
      <c r="D56" s="408" t="s">
        <v>73</v>
      </c>
      <c r="E56" s="409">
        <v>5000</v>
      </c>
      <c r="F56" s="409">
        <v>5000</v>
      </c>
      <c r="G56" s="409">
        <f>F56/7.5345</f>
        <v>663.61404207313024</v>
      </c>
      <c r="H56" s="409">
        <v>700</v>
      </c>
      <c r="I56" s="585">
        <f>H56*7.5345</f>
        <v>5274.1500000000005</v>
      </c>
      <c r="J56" s="409">
        <v>800</v>
      </c>
      <c r="K56" s="585">
        <f>J56*7.5345</f>
        <v>6027.6</v>
      </c>
      <c r="L56" s="409">
        <v>800</v>
      </c>
      <c r="M56" s="585">
        <f>L56*7.5345</f>
        <v>6027.6</v>
      </c>
      <c r="N56" s="480">
        <f t="shared" si="28"/>
        <v>114.28571428571428</v>
      </c>
      <c r="O56" s="481">
        <f t="shared" si="33"/>
        <v>100</v>
      </c>
    </row>
    <row r="57" spans="1:15" ht="14.4" thickTop="1" x14ac:dyDescent="0.25">
      <c r="A57" s="422"/>
      <c r="B57" s="42"/>
      <c r="C57" s="42"/>
      <c r="D57" s="416" t="s">
        <v>178</v>
      </c>
      <c r="E57" s="406"/>
      <c r="F57" s="580"/>
      <c r="G57" s="580"/>
      <c r="H57" s="391"/>
      <c r="I57" s="580"/>
      <c r="J57" s="391"/>
      <c r="K57" s="580"/>
      <c r="L57" s="391"/>
      <c r="M57" s="580"/>
      <c r="N57" s="936">
        <f>AVERAGE(J59/H59*100)</f>
        <v>89.743589743589752</v>
      </c>
      <c r="O57" s="958">
        <f>AVERAGE(L59/J59*100)</f>
        <v>100</v>
      </c>
    </row>
    <row r="58" spans="1:15" ht="13.8" x14ac:dyDescent="0.25">
      <c r="A58" s="422"/>
      <c r="B58" s="42"/>
      <c r="C58" s="42"/>
      <c r="D58" s="416" t="s">
        <v>195</v>
      </c>
      <c r="E58" s="399"/>
      <c r="F58" s="391"/>
      <c r="G58" s="391"/>
      <c r="H58" s="391"/>
      <c r="I58" s="580"/>
      <c r="J58" s="391"/>
      <c r="K58" s="580"/>
      <c r="L58" s="391"/>
      <c r="M58" s="580"/>
      <c r="N58" s="937"/>
      <c r="O58" s="959"/>
    </row>
    <row r="59" spans="1:15" s="117" customFormat="1" ht="15.6" x14ac:dyDescent="0.3">
      <c r="A59" s="455"/>
      <c r="D59" s="452" t="s">
        <v>430</v>
      </c>
      <c r="E59" s="453">
        <v>81000</v>
      </c>
      <c r="F59" s="454">
        <f t="shared" ref="F59:M60" si="47">SUM(F60)</f>
        <v>57500</v>
      </c>
      <c r="G59" s="454">
        <f t="shared" si="47"/>
        <v>7631.5614838409974</v>
      </c>
      <c r="H59" s="454">
        <f t="shared" si="47"/>
        <v>7800</v>
      </c>
      <c r="I59" s="581">
        <f t="shared" si="47"/>
        <v>58769.100000000006</v>
      </c>
      <c r="J59" s="454">
        <f t="shared" si="47"/>
        <v>7000</v>
      </c>
      <c r="K59" s="581">
        <f t="shared" si="47"/>
        <v>52741.5</v>
      </c>
      <c r="L59" s="454">
        <f t="shared" si="47"/>
        <v>7000</v>
      </c>
      <c r="M59" s="581">
        <f t="shared" si="47"/>
        <v>52741.5</v>
      </c>
      <c r="N59" s="937"/>
      <c r="O59" s="959"/>
    </row>
    <row r="60" spans="1:15" s="29" customFormat="1" ht="13.8" x14ac:dyDescent="0.25">
      <c r="A60" s="377" t="s">
        <v>395</v>
      </c>
      <c r="B60" s="490"/>
      <c r="C60" s="373">
        <v>42</v>
      </c>
      <c r="D60" s="388" t="s">
        <v>95</v>
      </c>
      <c r="E60" s="381">
        <v>81000</v>
      </c>
      <c r="F60" s="381">
        <f t="shared" si="47"/>
        <v>57500</v>
      </c>
      <c r="G60" s="381">
        <f t="shared" si="47"/>
        <v>7631.5614838409974</v>
      </c>
      <c r="H60" s="381">
        <f t="shared" si="47"/>
        <v>7800</v>
      </c>
      <c r="I60" s="584">
        <f t="shared" si="47"/>
        <v>58769.100000000006</v>
      </c>
      <c r="J60" s="381">
        <f t="shared" si="47"/>
        <v>7000</v>
      </c>
      <c r="K60" s="584">
        <f t="shared" si="47"/>
        <v>52741.5</v>
      </c>
      <c r="L60" s="381">
        <f t="shared" si="47"/>
        <v>7000</v>
      </c>
      <c r="M60" s="584">
        <f t="shared" si="47"/>
        <v>52741.5</v>
      </c>
      <c r="N60" s="405">
        <f>AVERAGE(J60/H60*100)</f>
        <v>89.743589743589752</v>
      </c>
      <c r="O60" s="423">
        <f>AVERAGE(L60/J60*100)</f>
        <v>100</v>
      </c>
    </row>
    <row r="61" spans="1:15" ht="13.8" x14ac:dyDescent="0.25">
      <c r="A61" s="374" t="s">
        <v>395</v>
      </c>
      <c r="B61" s="489"/>
      <c r="C61" s="386">
        <v>422</v>
      </c>
      <c r="D61" s="387" t="s">
        <v>98</v>
      </c>
      <c r="E61" s="382">
        <f t="shared" ref="E61:I61" si="48">SUM(E62:E66)</f>
        <v>81000</v>
      </c>
      <c r="F61" s="382">
        <f t="shared" si="48"/>
        <v>57500</v>
      </c>
      <c r="G61" s="382">
        <f t="shared" si="48"/>
        <v>7631.5614838409974</v>
      </c>
      <c r="H61" s="382">
        <f t="shared" si="48"/>
        <v>7800</v>
      </c>
      <c r="I61" s="583">
        <f t="shared" si="48"/>
        <v>58769.100000000006</v>
      </c>
      <c r="J61" s="382">
        <f t="shared" ref="J61:L61" si="49">SUM(J62:J66)</f>
        <v>7000</v>
      </c>
      <c r="K61" s="583">
        <f t="shared" ref="K61:M61" si="50">SUM(K62:K66)</f>
        <v>52741.5</v>
      </c>
      <c r="L61" s="382">
        <f t="shared" si="49"/>
        <v>7000</v>
      </c>
      <c r="M61" s="583">
        <f t="shared" si="50"/>
        <v>52741.5</v>
      </c>
      <c r="N61" s="405">
        <f t="shared" ref="N61:N66" si="51">AVERAGE(J61/H61*100)</f>
        <v>89.743589743589752</v>
      </c>
      <c r="O61" s="423">
        <f t="shared" ref="O61:O62" si="52">AVERAGE(L61/J61*100)</f>
        <v>100</v>
      </c>
    </row>
    <row r="62" spans="1:15" ht="13.8" x14ac:dyDescent="0.25">
      <c r="A62" s="374" t="s">
        <v>395</v>
      </c>
      <c r="B62" s="489">
        <v>28</v>
      </c>
      <c r="C62" s="386">
        <v>4221</v>
      </c>
      <c r="D62" s="387" t="s">
        <v>99</v>
      </c>
      <c r="E62" s="382">
        <v>25000</v>
      </c>
      <c r="F62" s="382">
        <v>20000</v>
      </c>
      <c r="G62" s="382">
        <f>F62/7.5345</f>
        <v>2654.4561682925209</v>
      </c>
      <c r="H62" s="382">
        <v>2700</v>
      </c>
      <c r="I62" s="583">
        <f>H62*7.5345</f>
        <v>20343.150000000001</v>
      </c>
      <c r="J62" s="382">
        <v>2000</v>
      </c>
      <c r="K62" s="583">
        <f>J62*7.5345</f>
        <v>15069</v>
      </c>
      <c r="L62" s="382">
        <v>2000</v>
      </c>
      <c r="M62" s="583">
        <f>L62*7.5345</f>
        <v>15069</v>
      </c>
      <c r="N62" s="405">
        <f t="shared" si="51"/>
        <v>74.074074074074076</v>
      </c>
      <c r="O62" s="423">
        <f t="shared" si="52"/>
        <v>100</v>
      </c>
    </row>
    <row r="63" spans="1:15" ht="13.8" x14ac:dyDescent="0.25">
      <c r="A63" s="374" t="s">
        <v>395</v>
      </c>
      <c r="B63" s="489">
        <v>29</v>
      </c>
      <c r="C63" s="386">
        <v>4222</v>
      </c>
      <c r="D63" s="387" t="s">
        <v>100</v>
      </c>
      <c r="E63" s="382">
        <v>4000</v>
      </c>
      <c r="F63" s="382">
        <v>15000</v>
      </c>
      <c r="G63" s="382">
        <f>F63/7.5345</f>
        <v>1990.8421262193906</v>
      </c>
      <c r="H63" s="382">
        <v>2000</v>
      </c>
      <c r="I63" s="583">
        <f>H63*7.5345</f>
        <v>15069</v>
      </c>
      <c r="J63" s="382">
        <v>1000</v>
      </c>
      <c r="K63" s="583">
        <f>J63*7.5345</f>
        <v>7534.5</v>
      </c>
      <c r="L63" s="382">
        <v>1000</v>
      </c>
      <c r="M63" s="583">
        <f>L63*7.5345</f>
        <v>7534.5</v>
      </c>
      <c r="N63" s="405">
        <f t="shared" si="51"/>
        <v>50</v>
      </c>
      <c r="O63" s="423">
        <f t="shared" ref="O63:O66" si="53">AVERAGE(L63/J63*100)</f>
        <v>100</v>
      </c>
    </row>
    <row r="64" spans="1:15" ht="13.8" x14ac:dyDescent="0.25">
      <c r="A64" s="374" t="s">
        <v>395</v>
      </c>
      <c r="B64" s="489">
        <v>30</v>
      </c>
      <c r="C64" s="386">
        <v>4223</v>
      </c>
      <c r="D64" s="387" t="s">
        <v>112</v>
      </c>
      <c r="E64" s="382">
        <v>20000</v>
      </c>
      <c r="F64" s="382">
        <v>5000</v>
      </c>
      <c r="G64" s="382">
        <f>F64/7.5345</f>
        <v>663.61404207313024</v>
      </c>
      <c r="H64" s="382">
        <v>700</v>
      </c>
      <c r="I64" s="583">
        <f>H64*7.5345</f>
        <v>5274.1500000000005</v>
      </c>
      <c r="J64" s="382">
        <v>1000</v>
      </c>
      <c r="K64" s="583">
        <f>J64*7.5345</f>
        <v>7534.5</v>
      </c>
      <c r="L64" s="382">
        <v>1000</v>
      </c>
      <c r="M64" s="583">
        <f>L64*7.5345</f>
        <v>7534.5</v>
      </c>
      <c r="N64" s="405">
        <f t="shared" si="51"/>
        <v>142.85714285714286</v>
      </c>
      <c r="O64" s="423">
        <f t="shared" si="53"/>
        <v>100</v>
      </c>
    </row>
    <row r="65" spans="1:15" ht="13.8" x14ac:dyDescent="0.25">
      <c r="A65" s="374" t="s">
        <v>395</v>
      </c>
      <c r="B65" s="489">
        <v>31</v>
      </c>
      <c r="C65" s="386">
        <v>4226</v>
      </c>
      <c r="D65" s="387" t="s">
        <v>387</v>
      </c>
      <c r="E65" s="382">
        <v>2000</v>
      </c>
      <c r="F65" s="382">
        <v>7500</v>
      </c>
      <c r="G65" s="382">
        <f>F65/7.5345</f>
        <v>995.4210631096953</v>
      </c>
      <c r="H65" s="382">
        <v>1000</v>
      </c>
      <c r="I65" s="583">
        <f>H65*7.5345</f>
        <v>7534.5</v>
      </c>
      <c r="J65" s="382">
        <v>1000</v>
      </c>
      <c r="K65" s="583">
        <f>J65*7.5345</f>
        <v>7534.5</v>
      </c>
      <c r="L65" s="382">
        <v>1000</v>
      </c>
      <c r="M65" s="583">
        <f>L65*7.5345</f>
        <v>7534.5</v>
      </c>
      <c r="N65" s="405">
        <f t="shared" si="51"/>
        <v>100</v>
      </c>
      <c r="O65" s="423">
        <f t="shared" si="53"/>
        <v>100</v>
      </c>
    </row>
    <row r="66" spans="1:15" s="411" customFormat="1" ht="14.4" thickBot="1" x14ac:dyDescent="0.3">
      <c r="A66" s="428" t="s">
        <v>395</v>
      </c>
      <c r="B66" s="491">
        <v>32</v>
      </c>
      <c r="C66" s="407">
        <v>4227</v>
      </c>
      <c r="D66" s="408" t="s">
        <v>101</v>
      </c>
      <c r="E66" s="409">
        <v>30000</v>
      </c>
      <c r="F66" s="409">
        <v>10000</v>
      </c>
      <c r="G66" s="409">
        <f>F66/7.5345</f>
        <v>1327.2280841462605</v>
      </c>
      <c r="H66" s="409">
        <v>1400</v>
      </c>
      <c r="I66" s="585">
        <f>H66*7.5345</f>
        <v>10548.300000000001</v>
      </c>
      <c r="J66" s="409">
        <v>2000</v>
      </c>
      <c r="K66" s="585">
        <f>J66*7.5345</f>
        <v>15069</v>
      </c>
      <c r="L66" s="409">
        <v>2000</v>
      </c>
      <c r="M66" s="585">
        <f>L66*7.5345</f>
        <v>15069</v>
      </c>
      <c r="N66" s="480">
        <f t="shared" si="51"/>
        <v>142.85714285714286</v>
      </c>
      <c r="O66" s="481">
        <f t="shared" si="53"/>
        <v>100</v>
      </c>
    </row>
    <row r="67" spans="1:15" ht="14.4" thickTop="1" x14ac:dyDescent="0.25">
      <c r="A67" s="422"/>
      <c r="B67" s="42"/>
      <c r="C67" s="42"/>
      <c r="D67" s="416" t="s">
        <v>178</v>
      </c>
      <c r="E67" s="406"/>
      <c r="F67" s="391"/>
      <c r="G67" s="391"/>
      <c r="H67" s="391"/>
      <c r="I67" s="580"/>
      <c r="J67" s="391"/>
      <c r="K67" s="580"/>
      <c r="L67" s="391"/>
      <c r="M67" s="580"/>
      <c r="N67" s="936">
        <f>AVERAGE(J69/H69*100)</f>
        <v>74.074074074074076</v>
      </c>
      <c r="O67" s="958">
        <f>AVERAGE(L69/J69*100)</f>
        <v>50</v>
      </c>
    </row>
    <row r="68" spans="1:15" ht="13.8" x14ac:dyDescent="0.25">
      <c r="A68" s="422"/>
      <c r="B68" s="42"/>
      <c r="C68" s="42"/>
      <c r="D68" s="416" t="s">
        <v>195</v>
      </c>
      <c r="E68" s="399"/>
      <c r="F68" s="391"/>
      <c r="G68" s="391"/>
      <c r="H68" s="391"/>
      <c r="I68" s="580"/>
      <c r="J68" s="391"/>
      <c r="K68" s="580"/>
      <c r="L68" s="391"/>
      <c r="M68" s="580"/>
      <c r="N68" s="937"/>
      <c r="O68" s="959"/>
    </row>
    <row r="69" spans="1:15" s="117" customFormat="1" ht="15.6" x14ac:dyDescent="0.3">
      <c r="A69" s="455"/>
      <c r="D69" s="452" t="s">
        <v>431</v>
      </c>
      <c r="E69" s="453">
        <v>25000</v>
      </c>
      <c r="F69" s="454">
        <f t="shared" ref="F69:M71" si="54">SUM(F70)</f>
        <v>20000</v>
      </c>
      <c r="G69" s="454">
        <f t="shared" si="54"/>
        <v>2654.4561682925209</v>
      </c>
      <c r="H69" s="454">
        <f t="shared" si="54"/>
        <v>2700</v>
      </c>
      <c r="I69" s="581">
        <f t="shared" si="54"/>
        <v>20343.150000000001</v>
      </c>
      <c r="J69" s="454">
        <f t="shared" si="54"/>
        <v>2000</v>
      </c>
      <c r="K69" s="581">
        <f t="shared" si="54"/>
        <v>15069</v>
      </c>
      <c r="L69" s="454">
        <f t="shared" si="54"/>
        <v>1000</v>
      </c>
      <c r="M69" s="581">
        <f t="shared" si="54"/>
        <v>7534.5</v>
      </c>
      <c r="N69" s="937"/>
      <c r="O69" s="959"/>
    </row>
    <row r="70" spans="1:15" s="29" customFormat="1" ht="13.8" x14ac:dyDescent="0.25">
      <c r="A70" s="377" t="s">
        <v>396</v>
      </c>
      <c r="B70" s="490"/>
      <c r="C70" s="373">
        <v>42</v>
      </c>
      <c r="D70" s="388" t="s">
        <v>95</v>
      </c>
      <c r="E70" s="381">
        <v>25000</v>
      </c>
      <c r="F70" s="381">
        <f t="shared" si="54"/>
        <v>20000</v>
      </c>
      <c r="G70" s="381">
        <f t="shared" si="54"/>
        <v>2654.4561682925209</v>
      </c>
      <c r="H70" s="381">
        <f t="shared" si="54"/>
        <v>2700</v>
      </c>
      <c r="I70" s="584">
        <f t="shared" si="54"/>
        <v>20343.150000000001</v>
      </c>
      <c r="J70" s="381">
        <f t="shared" si="54"/>
        <v>2000</v>
      </c>
      <c r="K70" s="584">
        <f t="shared" si="54"/>
        <v>15069</v>
      </c>
      <c r="L70" s="381">
        <f t="shared" si="54"/>
        <v>1000</v>
      </c>
      <c r="M70" s="584">
        <f t="shared" si="54"/>
        <v>7534.5</v>
      </c>
      <c r="N70" s="405">
        <f t="shared" ref="N70:N72" si="55">AVERAGE(J70/H70*100)</f>
        <v>74.074074074074076</v>
      </c>
      <c r="O70" s="423">
        <f>AVERAGE(L70/J70*100)</f>
        <v>50</v>
      </c>
    </row>
    <row r="71" spans="1:15" ht="13.8" x14ac:dyDescent="0.25">
      <c r="A71" s="374" t="s">
        <v>396</v>
      </c>
      <c r="B71" s="489"/>
      <c r="C71" s="386">
        <v>426</v>
      </c>
      <c r="D71" s="387" t="s">
        <v>117</v>
      </c>
      <c r="E71" s="382">
        <v>25000</v>
      </c>
      <c r="F71" s="382">
        <f t="shared" si="54"/>
        <v>20000</v>
      </c>
      <c r="G71" s="382">
        <f t="shared" si="54"/>
        <v>2654.4561682925209</v>
      </c>
      <c r="H71" s="382">
        <f t="shared" si="54"/>
        <v>2700</v>
      </c>
      <c r="I71" s="583">
        <f t="shared" si="54"/>
        <v>20343.150000000001</v>
      </c>
      <c r="J71" s="382">
        <f t="shared" si="54"/>
        <v>2000</v>
      </c>
      <c r="K71" s="583">
        <f t="shared" si="54"/>
        <v>15069</v>
      </c>
      <c r="L71" s="382">
        <f t="shared" si="54"/>
        <v>1000</v>
      </c>
      <c r="M71" s="583">
        <f t="shared" si="54"/>
        <v>7534.5</v>
      </c>
      <c r="N71" s="405">
        <f t="shared" si="55"/>
        <v>74.074074074074076</v>
      </c>
      <c r="O71" s="423">
        <f t="shared" ref="O71:O72" si="56">AVERAGE(L71/J71*100)</f>
        <v>50</v>
      </c>
    </row>
    <row r="72" spans="1:15" s="411" customFormat="1" ht="14.4" thickBot="1" x14ac:dyDescent="0.3">
      <c r="A72" s="428" t="s">
        <v>396</v>
      </c>
      <c r="B72" s="491">
        <v>33</v>
      </c>
      <c r="C72" s="407">
        <v>4262</v>
      </c>
      <c r="D72" s="408" t="s">
        <v>196</v>
      </c>
      <c r="E72" s="409">
        <v>25000</v>
      </c>
      <c r="F72" s="409">
        <v>20000</v>
      </c>
      <c r="G72" s="409">
        <f>F72/7.5345</f>
        <v>2654.4561682925209</v>
      </c>
      <c r="H72" s="409">
        <v>2700</v>
      </c>
      <c r="I72" s="585">
        <f>H72*7.5345</f>
        <v>20343.150000000001</v>
      </c>
      <c r="J72" s="409">
        <v>2000</v>
      </c>
      <c r="K72" s="585">
        <f>J72*7.5345</f>
        <v>15069</v>
      </c>
      <c r="L72" s="409">
        <v>1000</v>
      </c>
      <c r="M72" s="585">
        <f>L72*7.5345</f>
        <v>7534.5</v>
      </c>
      <c r="N72" s="480">
        <f t="shared" si="55"/>
        <v>74.074074074074076</v>
      </c>
      <c r="O72" s="481">
        <f t="shared" si="56"/>
        <v>50</v>
      </c>
    </row>
    <row r="73" spans="1:15" ht="14.4" thickTop="1" x14ac:dyDescent="0.25">
      <c r="A73" s="422"/>
      <c r="B73" s="494"/>
      <c r="C73" s="42"/>
      <c r="D73" s="416" t="s">
        <v>178</v>
      </c>
      <c r="E73" s="406"/>
      <c r="F73" s="391"/>
      <c r="G73" s="391"/>
      <c r="H73" s="391"/>
      <c r="I73" s="580"/>
      <c r="J73" s="391"/>
      <c r="K73" s="580"/>
      <c r="L73" s="391"/>
      <c r="M73" s="580"/>
      <c r="N73" s="936">
        <f>AVERAGE(J75/H75*100)</f>
        <v>107.14285714285714</v>
      </c>
      <c r="O73" s="958">
        <f>AVERAGE(L75/J75*100)</f>
        <v>0</v>
      </c>
    </row>
    <row r="74" spans="1:15" ht="13.8" x14ac:dyDescent="0.25">
      <c r="A74" s="422"/>
      <c r="B74" s="494"/>
      <c r="C74" s="42"/>
      <c r="D74" s="416" t="s">
        <v>197</v>
      </c>
      <c r="E74" s="399"/>
      <c r="F74" s="391"/>
      <c r="G74" s="391"/>
      <c r="H74" s="391"/>
      <c r="I74" s="580"/>
      <c r="J74" s="391"/>
      <c r="K74" s="580"/>
      <c r="L74" s="391"/>
      <c r="M74" s="580"/>
      <c r="N74" s="937"/>
      <c r="O74" s="959"/>
    </row>
    <row r="75" spans="1:15" s="117" customFormat="1" ht="15.6" x14ac:dyDescent="0.3">
      <c r="A75" s="455"/>
      <c r="B75" s="495"/>
      <c r="D75" s="452" t="s">
        <v>432</v>
      </c>
      <c r="E75" s="453">
        <v>20000</v>
      </c>
      <c r="F75" s="454">
        <f t="shared" ref="F75:M77" si="57">SUM(F76)</f>
        <v>10000</v>
      </c>
      <c r="G75" s="454">
        <f t="shared" si="57"/>
        <v>1327.2280841462605</v>
      </c>
      <c r="H75" s="454">
        <f t="shared" si="57"/>
        <v>1400</v>
      </c>
      <c r="I75" s="581">
        <f t="shared" si="57"/>
        <v>10548.300000000001</v>
      </c>
      <c r="J75" s="454">
        <f t="shared" si="57"/>
        <v>1500</v>
      </c>
      <c r="K75" s="581">
        <f t="shared" si="57"/>
        <v>11301.75</v>
      </c>
      <c r="L75" s="454">
        <f t="shared" si="57"/>
        <v>0</v>
      </c>
      <c r="M75" s="581">
        <f t="shared" si="57"/>
        <v>0</v>
      </c>
      <c r="N75" s="937"/>
      <c r="O75" s="959"/>
    </row>
    <row r="76" spans="1:15" s="29" customFormat="1" ht="13.8" x14ac:dyDescent="0.25">
      <c r="A76" s="377" t="s">
        <v>397</v>
      </c>
      <c r="B76" s="490"/>
      <c r="C76" s="373">
        <v>32</v>
      </c>
      <c r="D76" s="388" t="s">
        <v>46</v>
      </c>
      <c r="E76" s="381">
        <v>20000</v>
      </c>
      <c r="F76" s="381">
        <f t="shared" si="57"/>
        <v>10000</v>
      </c>
      <c r="G76" s="381">
        <f t="shared" si="57"/>
        <v>1327.2280841462605</v>
      </c>
      <c r="H76" s="381">
        <f t="shared" si="57"/>
        <v>1400</v>
      </c>
      <c r="I76" s="584">
        <f t="shared" si="57"/>
        <v>10548.300000000001</v>
      </c>
      <c r="J76" s="381">
        <f t="shared" si="57"/>
        <v>1500</v>
      </c>
      <c r="K76" s="584">
        <f t="shared" si="57"/>
        <v>11301.75</v>
      </c>
      <c r="L76" s="381">
        <f t="shared" si="57"/>
        <v>0</v>
      </c>
      <c r="M76" s="584">
        <f t="shared" si="57"/>
        <v>0</v>
      </c>
      <c r="N76" s="405">
        <f t="shared" ref="N76:N78" si="58">AVERAGE(J76/H76*100)</f>
        <v>107.14285714285714</v>
      </c>
      <c r="O76" s="423">
        <f>AVERAGE(L76/J76*100)</f>
        <v>0</v>
      </c>
    </row>
    <row r="77" spans="1:15" ht="13.8" x14ac:dyDescent="0.25">
      <c r="A77" s="374" t="s">
        <v>397</v>
      </c>
      <c r="B77" s="489"/>
      <c r="C77" s="386">
        <v>323</v>
      </c>
      <c r="D77" s="387" t="s">
        <v>55</v>
      </c>
      <c r="E77" s="382">
        <v>20000</v>
      </c>
      <c r="F77" s="382">
        <f t="shared" si="57"/>
        <v>10000</v>
      </c>
      <c r="G77" s="382">
        <f t="shared" si="57"/>
        <v>1327.2280841462605</v>
      </c>
      <c r="H77" s="382">
        <f t="shared" si="57"/>
        <v>1400</v>
      </c>
      <c r="I77" s="583">
        <f t="shared" si="57"/>
        <v>10548.300000000001</v>
      </c>
      <c r="J77" s="382">
        <f t="shared" si="57"/>
        <v>1500</v>
      </c>
      <c r="K77" s="583">
        <f t="shared" si="57"/>
        <v>11301.75</v>
      </c>
      <c r="L77" s="382">
        <f t="shared" si="57"/>
        <v>0</v>
      </c>
      <c r="M77" s="583">
        <f t="shared" si="57"/>
        <v>0</v>
      </c>
      <c r="N77" s="405">
        <f t="shared" si="58"/>
        <v>107.14285714285714</v>
      </c>
      <c r="O77" s="423">
        <f t="shared" ref="O77:O78" si="59">AVERAGE(L77/J77*100)</f>
        <v>0</v>
      </c>
    </row>
    <row r="78" spans="1:15" s="411" customFormat="1" ht="14.4" thickBot="1" x14ac:dyDescent="0.3">
      <c r="A78" s="428" t="s">
        <v>397</v>
      </c>
      <c r="B78" s="491">
        <v>34</v>
      </c>
      <c r="C78" s="407">
        <v>3237</v>
      </c>
      <c r="D78" s="408" t="s">
        <v>61</v>
      </c>
      <c r="E78" s="409">
        <v>20000</v>
      </c>
      <c r="F78" s="409">
        <v>10000</v>
      </c>
      <c r="G78" s="409">
        <f>F78/7.5345</f>
        <v>1327.2280841462605</v>
      </c>
      <c r="H78" s="409">
        <v>1400</v>
      </c>
      <c r="I78" s="585">
        <f>H78*7.5345</f>
        <v>10548.300000000001</v>
      </c>
      <c r="J78" s="409">
        <v>1500</v>
      </c>
      <c r="K78" s="585">
        <f>J78*7.5345</f>
        <v>11301.75</v>
      </c>
      <c r="L78" s="409">
        <v>0</v>
      </c>
      <c r="M78" s="585">
        <f>L78*7.5345</f>
        <v>0</v>
      </c>
      <c r="N78" s="480">
        <f t="shared" si="58"/>
        <v>107.14285714285714</v>
      </c>
      <c r="O78" s="481">
        <f t="shared" si="59"/>
        <v>0</v>
      </c>
    </row>
    <row r="79" spans="1:15" ht="14.4" thickTop="1" x14ac:dyDescent="0.25">
      <c r="A79" s="422"/>
      <c r="B79" s="494"/>
      <c r="C79" s="42"/>
      <c r="D79" s="416" t="s">
        <v>178</v>
      </c>
      <c r="E79" s="406"/>
      <c r="F79" s="391"/>
      <c r="G79" s="391"/>
      <c r="H79" s="391"/>
      <c r="I79" s="580"/>
      <c r="J79" s="391"/>
      <c r="K79" s="580"/>
      <c r="L79" s="391"/>
      <c r="M79" s="580"/>
      <c r="N79" s="936">
        <f>AVERAGE(J81/H81*100)</f>
        <v>37.037037037037038</v>
      </c>
      <c r="O79" s="958">
        <f>AVERAGE(L81/J81*100)</f>
        <v>0</v>
      </c>
    </row>
    <row r="80" spans="1:15" ht="13.8" x14ac:dyDescent="0.25">
      <c r="A80" s="422"/>
      <c r="B80" s="494"/>
      <c r="C80" s="42"/>
      <c r="D80" s="416" t="s">
        <v>195</v>
      </c>
      <c r="E80" s="399"/>
      <c r="F80" s="391"/>
      <c r="G80" s="391"/>
      <c r="H80" s="391"/>
      <c r="I80" s="580"/>
      <c r="J80" s="391"/>
      <c r="K80" s="580"/>
      <c r="L80" s="391"/>
      <c r="M80" s="580"/>
      <c r="N80" s="937"/>
      <c r="O80" s="959"/>
    </row>
    <row r="81" spans="1:15" s="117" customFormat="1" ht="15.6" x14ac:dyDescent="0.3">
      <c r="A81" s="455"/>
      <c r="B81" s="495"/>
      <c r="D81" s="452" t="s">
        <v>433</v>
      </c>
      <c r="E81" s="453">
        <v>40000</v>
      </c>
      <c r="F81" s="454">
        <f t="shared" ref="F81:M83" si="60">SUM(F82)</f>
        <v>20000</v>
      </c>
      <c r="G81" s="454">
        <f t="shared" si="60"/>
        <v>2654.4561682925209</v>
      </c>
      <c r="H81" s="454">
        <f t="shared" si="60"/>
        <v>2700</v>
      </c>
      <c r="I81" s="581">
        <f t="shared" si="60"/>
        <v>20343.150000000001</v>
      </c>
      <c r="J81" s="454">
        <f t="shared" si="60"/>
        <v>1000</v>
      </c>
      <c r="K81" s="581">
        <f t="shared" si="60"/>
        <v>7534.5</v>
      </c>
      <c r="L81" s="454">
        <f t="shared" si="60"/>
        <v>0</v>
      </c>
      <c r="M81" s="581">
        <f t="shared" si="60"/>
        <v>0</v>
      </c>
      <c r="N81" s="937"/>
      <c r="O81" s="959"/>
    </row>
    <row r="82" spans="1:15" s="29" customFormat="1" ht="13.8" x14ac:dyDescent="0.25">
      <c r="A82" s="377" t="s">
        <v>398</v>
      </c>
      <c r="B82" s="490"/>
      <c r="C82" s="397">
        <v>38</v>
      </c>
      <c r="D82" s="398" t="s">
        <v>198</v>
      </c>
      <c r="E82" s="381">
        <v>40000</v>
      </c>
      <c r="F82" s="381">
        <f t="shared" si="60"/>
        <v>20000</v>
      </c>
      <c r="G82" s="381">
        <f t="shared" si="60"/>
        <v>2654.4561682925209</v>
      </c>
      <c r="H82" s="381">
        <f t="shared" si="60"/>
        <v>2700</v>
      </c>
      <c r="I82" s="584">
        <f t="shared" si="60"/>
        <v>20343.150000000001</v>
      </c>
      <c r="J82" s="381">
        <f t="shared" si="60"/>
        <v>1000</v>
      </c>
      <c r="K82" s="584">
        <f t="shared" si="60"/>
        <v>7534.5</v>
      </c>
      <c r="L82" s="381">
        <f t="shared" si="60"/>
        <v>0</v>
      </c>
      <c r="M82" s="584">
        <f t="shared" si="60"/>
        <v>0</v>
      </c>
      <c r="N82" s="405">
        <f t="shared" ref="N82:N84" si="61">AVERAGE(J82/H82*100)</f>
        <v>37.037037037037038</v>
      </c>
      <c r="O82" s="423">
        <f>AVERAGE(L82/J82*100)</f>
        <v>0</v>
      </c>
    </row>
    <row r="83" spans="1:15" ht="13.8" x14ac:dyDescent="0.25">
      <c r="A83" s="374" t="s">
        <v>398</v>
      </c>
      <c r="B83" s="489" t="s">
        <v>399</v>
      </c>
      <c r="C83" s="395">
        <v>383</v>
      </c>
      <c r="D83" s="385" t="s">
        <v>199</v>
      </c>
      <c r="E83" s="382">
        <v>40000</v>
      </c>
      <c r="F83" s="382">
        <f t="shared" si="60"/>
        <v>20000</v>
      </c>
      <c r="G83" s="382">
        <f t="shared" si="60"/>
        <v>2654.4561682925209</v>
      </c>
      <c r="H83" s="382">
        <f t="shared" si="60"/>
        <v>2700</v>
      </c>
      <c r="I83" s="583">
        <f t="shared" si="60"/>
        <v>20343.150000000001</v>
      </c>
      <c r="J83" s="382">
        <f t="shared" si="60"/>
        <v>1000</v>
      </c>
      <c r="K83" s="583">
        <f t="shared" si="60"/>
        <v>7534.5</v>
      </c>
      <c r="L83" s="382">
        <f t="shared" si="60"/>
        <v>0</v>
      </c>
      <c r="M83" s="583">
        <f t="shared" si="60"/>
        <v>0</v>
      </c>
      <c r="N83" s="405">
        <f t="shared" si="61"/>
        <v>37.037037037037038</v>
      </c>
      <c r="O83" s="423">
        <f t="shared" ref="O83:O84" si="62">AVERAGE(L83/J83*100)</f>
        <v>0</v>
      </c>
    </row>
    <row r="84" spans="1:15" ht="14.4" thickBot="1" x14ac:dyDescent="0.3">
      <c r="A84" s="375" t="s">
        <v>398</v>
      </c>
      <c r="B84" s="496">
        <v>35</v>
      </c>
      <c r="C84" s="419">
        <v>3831</v>
      </c>
      <c r="D84" s="394" t="s">
        <v>200</v>
      </c>
      <c r="E84" s="380">
        <v>40000</v>
      </c>
      <c r="F84" s="380">
        <v>20000</v>
      </c>
      <c r="G84" s="382">
        <f>F84/7.5345</f>
        <v>2654.4561682925209</v>
      </c>
      <c r="H84" s="382">
        <v>2700</v>
      </c>
      <c r="I84" s="583">
        <f>H84*7.5345</f>
        <v>20343.150000000001</v>
      </c>
      <c r="J84" s="382">
        <v>1000</v>
      </c>
      <c r="K84" s="583">
        <f>J84*7.5345</f>
        <v>7534.5</v>
      </c>
      <c r="L84" s="382">
        <v>0</v>
      </c>
      <c r="M84" s="583">
        <f>L84*7.5345</f>
        <v>0</v>
      </c>
      <c r="N84" s="405">
        <f t="shared" si="61"/>
        <v>37.037037037037038</v>
      </c>
      <c r="O84" s="423">
        <f t="shared" si="62"/>
        <v>0</v>
      </c>
    </row>
    <row r="85" spans="1:15" s="762" customFormat="1" ht="37.200000000000003" customHeight="1" thickBot="1" x14ac:dyDescent="0.3">
      <c r="A85" s="962" t="s">
        <v>604</v>
      </c>
      <c r="B85" s="963"/>
      <c r="C85" s="963"/>
      <c r="D85" s="964"/>
      <c r="E85" s="663">
        <v>175000</v>
      </c>
      <c r="F85" s="663">
        <f t="shared" ref="F85:I85" si="63">SUM(F88)</f>
        <v>185000</v>
      </c>
      <c r="G85" s="663">
        <f t="shared" si="63"/>
        <v>24553.719556705822</v>
      </c>
      <c r="H85" s="663">
        <f t="shared" si="63"/>
        <v>25000</v>
      </c>
      <c r="I85" s="676">
        <f t="shared" si="63"/>
        <v>188362.5</v>
      </c>
      <c r="J85" s="663">
        <f t="shared" ref="J85:L85" si="64">SUM(J88)</f>
        <v>26500</v>
      </c>
      <c r="K85" s="676">
        <f t="shared" ref="K85:M85" si="65">SUM(K88)</f>
        <v>199664.25</v>
      </c>
      <c r="L85" s="663">
        <f t="shared" si="64"/>
        <v>26500</v>
      </c>
      <c r="M85" s="676">
        <f t="shared" si="65"/>
        <v>199664.25</v>
      </c>
      <c r="N85" s="664">
        <f>AVERAGE(J85/H85*100)</f>
        <v>106</v>
      </c>
      <c r="O85" s="665">
        <f>AVERAGE(L85/J85*100)</f>
        <v>100</v>
      </c>
    </row>
    <row r="86" spans="1:15" ht="13.8" x14ac:dyDescent="0.25">
      <c r="A86" s="422"/>
      <c r="B86" s="42"/>
      <c r="C86" s="42"/>
      <c r="D86" s="416" t="s">
        <v>178</v>
      </c>
      <c r="E86" s="392"/>
      <c r="F86" s="391"/>
      <c r="G86" s="391"/>
      <c r="H86" s="391"/>
      <c r="I86" s="580"/>
      <c r="J86" s="391"/>
      <c r="K86" s="580"/>
      <c r="L86" s="391"/>
      <c r="M86" s="580"/>
      <c r="N86" s="936">
        <f>AVERAGE(J88/H88*100)</f>
        <v>106</v>
      </c>
      <c r="O86" s="958">
        <f>AVERAGE(L88/J88*100)</f>
        <v>100</v>
      </c>
    </row>
    <row r="87" spans="1:15" ht="13.8" x14ac:dyDescent="0.25">
      <c r="A87" s="422"/>
      <c r="B87" s="42"/>
      <c r="C87" s="42"/>
      <c r="D87" s="416" t="s">
        <v>179</v>
      </c>
      <c r="E87" s="382"/>
      <c r="F87" s="391"/>
      <c r="G87" s="391"/>
      <c r="H87" s="391"/>
      <c r="I87" s="580"/>
      <c r="J87" s="391"/>
      <c r="K87" s="580"/>
      <c r="L87" s="391"/>
      <c r="M87" s="580"/>
      <c r="N87" s="937"/>
      <c r="O87" s="959"/>
    </row>
    <row r="88" spans="1:15" s="117" customFormat="1" ht="15.6" x14ac:dyDescent="0.3">
      <c r="A88" s="455"/>
      <c r="D88" s="452" t="s">
        <v>547</v>
      </c>
      <c r="E88" s="456">
        <v>175000</v>
      </c>
      <c r="F88" s="454">
        <f t="shared" ref="F88:M89" si="66">SUM(F89)</f>
        <v>185000</v>
      </c>
      <c r="G88" s="454">
        <f t="shared" si="66"/>
        <v>24553.719556705822</v>
      </c>
      <c r="H88" s="454">
        <f t="shared" si="66"/>
        <v>25000</v>
      </c>
      <c r="I88" s="581">
        <f t="shared" si="66"/>
        <v>188362.5</v>
      </c>
      <c r="J88" s="454">
        <f t="shared" si="66"/>
        <v>26500</v>
      </c>
      <c r="K88" s="581">
        <f t="shared" si="66"/>
        <v>199664.25</v>
      </c>
      <c r="L88" s="454">
        <f t="shared" si="66"/>
        <v>26500</v>
      </c>
      <c r="M88" s="581">
        <f t="shared" si="66"/>
        <v>199664.25</v>
      </c>
      <c r="N88" s="937"/>
      <c r="O88" s="959"/>
    </row>
    <row r="89" spans="1:15" s="29" customFormat="1" ht="13.8" x14ac:dyDescent="0.25">
      <c r="A89" s="377" t="s">
        <v>466</v>
      </c>
      <c r="B89" s="490"/>
      <c r="C89" s="397">
        <v>32</v>
      </c>
      <c r="D89" s="383" t="s">
        <v>180</v>
      </c>
      <c r="E89" s="381">
        <v>175000</v>
      </c>
      <c r="F89" s="381">
        <f t="shared" si="66"/>
        <v>185000</v>
      </c>
      <c r="G89" s="381">
        <f t="shared" si="66"/>
        <v>24553.719556705822</v>
      </c>
      <c r="H89" s="381">
        <f t="shared" si="66"/>
        <v>25000</v>
      </c>
      <c r="I89" s="584">
        <f t="shared" si="66"/>
        <v>188362.5</v>
      </c>
      <c r="J89" s="381">
        <f t="shared" si="66"/>
        <v>26500</v>
      </c>
      <c r="K89" s="584">
        <f t="shared" si="66"/>
        <v>199664.25</v>
      </c>
      <c r="L89" s="381">
        <f t="shared" si="66"/>
        <v>26500</v>
      </c>
      <c r="M89" s="584">
        <f t="shared" si="66"/>
        <v>199664.25</v>
      </c>
      <c r="N89" s="405">
        <f t="shared" ref="N89:N93" si="67">AVERAGE(J89/H89*100)</f>
        <v>106</v>
      </c>
      <c r="O89" s="423">
        <f>AVERAGE(L89/J89*100)</f>
        <v>100</v>
      </c>
    </row>
    <row r="90" spans="1:15" ht="13.8" x14ac:dyDescent="0.25">
      <c r="A90" s="374" t="s">
        <v>466</v>
      </c>
      <c r="B90" s="489"/>
      <c r="C90" s="395">
        <v>329</v>
      </c>
      <c r="D90" s="385" t="s">
        <v>64</v>
      </c>
      <c r="E90" s="382">
        <f t="shared" ref="E90:I90" si="68">SUM(E91:E93)</f>
        <v>175000</v>
      </c>
      <c r="F90" s="382">
        <f t="shared" si="68"/>
        <v>185000</v>
      </c>
      <c r="G90" s="382">
        <f t="shared" si="68"/>
        <v>24553.719556705822</v>
      </c>
      <c r="H90" s="382">
        <f t="shared" si="68"/>
        <v>25000</v>
      </c>
      <c r="I90" s="583">
        <f t="shared" si="68"/>
        <v>188362.5</v>
      </c>
      <c r="J90" s="382">
        <f t="shared" ref="J90:L90" si="69">SUM(J91:J93)</f>
        <v>26500</v>
      </c>
      <c r="K90" s="583">
        <f t="shared" ref="K90:M90" si="70">SUM(K91:K93)</f>
        <v>199664.25</v>
      </c>
      <c r="L90" s="382">
        <f t="shared" si="69"/>
        <v>26500</v>
      </c>
      <c r="M90" s="583">
        <f t="shared" si="70"/>
        <v>199664.25</v>
      </c>
      <c r="N90" s="405">
        <f t="shared" si="67"/>
        <v>106</v>
      </c>
      <c r="O90" s="423">
        <f t="shared" ref="O90:O93" si="71">AVERAGE(L90/J90*100)</f>
        <v>100</v>
      </c>
    </row>
    <row r="91" spans="1:15" ht="13.8" x14ac:dyDescent="0.25">
      <c r="A91" s="374" t="s">
        <v>466</v>
      </c>
      <c r="B91" s="489">
        <v>36</v>
      </c>
      <c r="C91" s="395">
        <v>3291</v>
      </c>
      <c r="D91" s="385" t="s">
        <v>65</v>
      </c>
      <c r="E91" s="382">
        <v>150000</v>
      </c>
      <c r="F91" s="382">
        <v>140000</v>
      </c>
      <c r="G91" s="382">
        <f>F91/7.5345</f>
        <v>18581.193178047648</v>
      </c>
      <c r="H91" s="382">
        <v>19000</v>
      </c>
      <c r="I91" s="583">
        <f>H91*7.5345</f>
        <v>143155.5</v>
      </c>
      <c r="J91" s="382">
        <v>20000</v>
      </c>
      <c r="K91" s="583">
        <f>J91*7.5345</f>
        <v>150690</v>
      </c>
      <c r="L91" s="382">
        <v>20000</v>
      </c>
      <c r="M91" s="583">
        <f>L91*7.5345</f>
        <v>150690</v>
      </c>
      <c r="N91" s="405">
        <f t="shared" si="67"/>
        <v>105.26315789473684</v>
      </c>
      <c r="O91" s="423">
        <f t="shared" si="71"/>
        <v>100</v>
      </c>
    </row>
    <row r="92" spans="1:15" ht="13.8" x14ac:dyDescent="0.25">
      <c r="A92" s="374" t="s">
        <v>466</v>
      </c>
      <c r="B92" s="489">
        <v>37</v>
      </c>
      <c r="C92" s="395">
        <v>3293</v>
      </c>
      <c r="D92" s="385" t="s">
        <v>67</v>
      </c>
      <c r="E92" s="382">
        <v>10000</v>
      </c>
      <c r="F92" s="382">
        <v>15000</v>
      </c>
      <c r="G92" s="382">
        <f>F92/7.5345</f>
        <v>1990.8421262193906</v>
      </c>
      <c r="H92" s="382">
        <v>2000</v>
      </c>
      <c r="I92" s="583">
        <f>H92*7.5345</f>
        <v>15069</v>
      </c>
      <c r="J92" s="382">
        <v>2500</v>
      </c>
      <c r="K92" s="583">
        <f>J92*7.5345</f>
        <v>18836.25</v>
      </c>
      <c r="L92" s="382">
        <v>2500</v>
      </c>
      <c r="M92" s="583">
        <f>L92*7.5345</f>
        <v>18836.25</v>
      </c>
      <c r="N92" s="405">
        <f t="shared" si="67"/>
        <v>125</v>
      </c>
      <c r="O92" s="423">
        <f t="shared" si="71"/>
        <v>100</v>
      </c>
    </row>
    <row r="93" spans="1:15" ht="14.4" thickBot="1" x14ac:dyDescent="0.3">
      <c r="A93" s="374" t="s">
        <v>466</v>
      </c>
      <c r="B93" s="496">
        <v>38</v>
      </c>
      <c r="C93" s="419">
        <v>3294</v>
      </c>
      <c r="D93" s="394" t="s">
        <v>68</v>
      </c>
      <c r="E93" s="380">
        <v>15000</v>
      </c>
      <c r="F93" s="380">
        <v>30000</v>
      </c>
      <c r="G93" s="382">
        <f>F93/7.5345</f>
        <v>3981.6842524387812</v>
      </c>
      <c r="H93" s="382">
        <v>4000</v>
      </c>
      <c r="I93" s="583">
        <f>H93*7.5345</f>
        <v>30138</v>
      </c>
      <c r="J93" s="382">
        <v>4000</v>
      </c>
      <c r="K93" s="583">
        <f>J93*7.5345</f>
        <v>30138</v>
      </c>
      <c r="L93" s="382">
        <v>4000</v>
      </c>
      <c r="M93" s="583">
        <f>L93*7.5345</f>
        <v>30138</v>
      </c>
      <c r="N93" s="405">
        <f t="shared" si="67"/>
        <v>100</v>
      </c>
      <c r="O93" s="423">
        <f t="shared" si="71"/>
        <v>100</v>
      </c>
    </row>
    <row r="94" spans="1:15" s="678" customFormat="1" ht="18" hidden="1" thickBot="1" x14ac:dyDescent="0.3">
      <c r="A94" s="989" t="s">
        <v>463</v>
      </c>
      <c r="B94" s="990"/>
      <c r="C94" s="990"/>
      <c r="D94" s="991"/>
      <c r="E94" s="657">
        <v>0</v>
      </c>
      <c r="F94" s="657">
        <f t="shared" ref="F94:I94" si="72">SUM(F97)</f>
        <v>0</v>
      </c>
      <c r="G94" s="657">
        <f t="shared" si="72"/>
        <v>0</v>
      </c>
      <c r="H94" s="657">
        <f t="shared" si="72"/>
        <v>0</v>
      </c>
      <c r="I94" s="662">
        <f t="shared" si="72"/>
        <v>0</v>
      </c>
      <c r="J94" s="657">
        <f t="shared" ref="J94:L94" si="73">SUM(J97)</f>
        <v>0</v>
      </c>
      <c r="K94" s="662">
        <f t="shared" ref="K94:M94" si="74">SUM(K97)</f>
        <v>0</v>
      </c>
      <c r="L94" s="657">
        <f t="shared" si="73"/>
        <v>0</v>
      </c>
      <c r="M94" s="662">
        <f t="shared" si="74"/>
        <v>0</v>
      </c>
      <c r="N94" s="679">
        <v>0</v>
      </c>
      <c r="O94" s="665">
        <v>0</v>
      </c>
    </row>
    <row r="95" spans="1:15" ht="14.4" hidden="1" thickBot="1" x14ac:dyDescent="0.3">
      <c r="A95" s="422"/>
      <c r="B95" s="42"/>
      <c r="C95" s="42"/>
      <c r="D95" s="416" t="s">
        <v>178</v>
      </c>
      <c r="E95" s="392"/>
      <c r="F95" s="391"/>
      <c r="G95" s="391"/>
      <c r="H95" s="391"/>
      <c r="I95" s="580"/>
      <c r="J95" s="391"/>
      <c r="K95" s="580"/>
      <c r="L95" s="391"/>
      <c r="M95" s="580"/>
      <c r="N95" s="402"/>
      <c r="O95" s="430"/>
    </row>
    <row r="96" spans="1:15" ht="14.4" hidden="1" thickBot="1" x14ac:dyDescent="0.3">
      <c r="A96" s="422"/>
      <c r="B96" s="42"/>
      <c r="C96" s="42"/>
      <c r="D96" s="416" t="s">
        <v>197</v>
      </c>
      <c r="E96" s="382"/>
      <c r="F96" s="391"/>
      <c r="G96" s="391"/>
      <c r="H96" s="391"/>
      <c r="I96" s="580"/>
      <c r="J96" s="391"/>
      <c r="K96" s="580"/>
      <c r="L96" s="391"/>
      <c r="M96" s="580"/>
      <c r="N96" s="402"/>
      <c r="O96" s="430"/>
    </row>
    <row r="97" spans="1:15" s="117" customFormat="1" ht="16.2" hidden="1" thickBot="1" x14ac:dyDescent="0.35">
      <c r="A97" s="455"/>
      <c r="D97" s="452" t="s">
        <v>400</v>
      </c>
      <c r="E97" s="456">
        <v>0</v>
      </c>
      <c r="F97" s="454">
        <f t="shared" ref="F97:M97" si="75">SUM(F98+F103)</f>
        <v>0</v>
      </c>
      <c r="G97" s="454">
        <f t="shared" si="75"/>
        <v>0</v>
      </c>
      <c r="H97" s="454">
        <f t="shared" si="75"/>
        <v>0</v>
      </c>
      <c r="I97" s="581">
        <f t="shared" si="75"/>
        <v>0</v>
      </c>
      <c r="J97" s="454">
        <f t="shared" si="75"/>
        <v>0</v>
      </c>
      <c r="K97" s="581">
        <f t="shared" si="75"/>
        <v>0</v>
      </c>
      <c r="L97" s="454">
        <f t="shared" si="75"/>
        <v>0</v>
      </c>
      <c r="M97" s="581">
        <f t="shared" si="75"/>
        <v>0</v>
      </c>
      <c r="N97" s="457">
        <v>0</v>
      </c>
      <c r="O97" s="458">
        <v>0</v>
      </c>
    </row>
    <row r="98" spans="1:15" s="29" customFormat="1" ht="14.4" hidden="1" thickBot="1" x14ac:dyDescent="0.3">
      <c r="A98" s="377" t="s">
        <v>467</v>
      </c>
      <c r="B98" s="490"/>
      <c r="C98" s="397">
        <v>32</v>
      </c>
      <c r="D98" s="373" t="s">
        <v>180</v>
      </c>
      <c r="E98" s="381">
        <v>0</v>
      </c>
      <c r="F98" s="381">
        <f t="shared" ref="F98:M98" si="76">SUM(F99+F101)</f>
        <v>0</v>
      </c>
      <c r="G98" s="381">
        <f t="shared" si="76"/>
        <v>0</v>
      </c>
      <c r="H98" s="381">
        <f t="shared" si="76"/>
        <v>0</v>
      </c>
      <c r="I98" s="584">
        <f t="shared" si="76"/>
        <v>0</v>
      </c>
      <c r="J98" s="381">
        <f t="shared" si="76"/>
        <v>0</v>
      </c>
      <c r="K98" s="584">
        <f t="shared" si="76"/>
        <v>0</v>
      </c>
      <c r="L98" s="381">
        <f t="shared" si="76"/>
        <v>0</v>
      </c>
      <c r="M98" s="584">
        <f t="shared" si="76"/>
        <v>0</v>
      </c>
      <c r="N98" s="400">
        <v>0</v>
      </c>
      <c r="O98" s="424">
        <v>0</v>
      </c>
    </row>
    <row r="99" spans="1:15" ht="14.4" hidden="1" thickBot="1" x14ac:dyDescent="0.3">
      <c r="A99" s="374" t="s">
        <v>467</v>
      </c>
      <c r="B99" s="489"/>
      <c r="C99" s="395">
        <v>323</v>
      </c>
      <c r="D99" s="385" t="s">
        <v>55</v>
      </c>
      <c r="E99" s="382">
        <v>0</v>
      </c>
      <c r="F99" s="382">
        <f t="shared" ref="F99:M99" si="77">SUM(F100)</f>
        <v>0</v>
      </c>
      <c r="G99" s="382">
        <f t="shared" si="77"/>
        <v>0</v>
      </c>
      <c r="H99" s="382">
        <f t="shared" si="77"/>
        <v>0</v>
      </c>
      <c r="I99" s="583">
        <f t="shared" si="77"/>
        <v>0</v>
      </c>
      <c r="J99" s="382">
        <f t="shared" si="77"/>
        <v>0</v>
      </c>
      <c r="K99" s="583">
        <f t="shared" si="77"/>
        <v>0</v>
      </c>
      <c r="L99" s="382">
        <f t="shared" si="77"/>
        <v>0</v>
      </c>
      <c r="M99" s="583">
        <f t="shared" si="77"/>
        <v>0</v>
      </c>
      <c r="N99" s="400">
        <v>0</v>
      </c>
      <c r="O99" s="424">
        <v>0</v>
      </c>
    </row>
    <row r="100" spans="1:15" ht="14.4" hidden="1" thickBot="1" x14ac:dyDescent="0.3">
      <c r="A100" s="374" t="s">
        <v>467</v>
      </c>
      <c r="B100" s="489"/>
      <c r="C100" s="395">
        <v>3239</v>
      </c>
      <c r="D100" s="385" t="s">
        <v>63</v>
      </c>
      <c r="E100" s="382">
        <v>0</v>
      </c>
      <c r="F100" s="382">
        <v>0</v>
      </c>
      <c r="G100" s="382">
        <f t="shared" ref="G100:M100" si="78">F100/7.5345</f>
        <v>0</v>
      </c>
      <c r="H100" s="382">
        <f t="shared" si="78"/>
        <v>0</v>
      </c>
      <c r="I100" s="583">
        <f t="shared" si="78"/>
        <v>0</v>
      </c>
      <c r="J100" s="382">
        <f t="shared" si="78"/>
        <v>0</v>
      </c>
      <c r="K100" s="583">
        <f t="shared" si="78"/>
        <v>0</v>
      </c>
      <c r="L100" s="382">
        <f t="shared" si="78"/>
        <v>0</v>
      </c>
      <c r="M100" s="583">
        <f t="shared" si="78"/>
        <v>0</v>
      </c>
      <c r="N100" s="400">
        <v>0</v>
      </c>
      <c r="O100" s="424">
        <v>0</v>
      </c>
    </row>
    <row r="101" spans="1:15" ht="14.4" hidden="1" thickBot="1" x14ac:dyDescent="0.3">
      <c r="A101" s="374" t="s">
        <v>467</v>
      </c>
      <c r="B101" s="489"/>
      <c r="C101" s="395">
        <v>329</v>
      </c>
      <c r="D101" s="385" t="s">
        <v>64</v>
      </c>
      <c r="E101" s="382">
        <v>0</v>
      </c>
      <c r="F101" s="382">
        <f t="shared" ref="F101:M101" si="79">SUM(F102)</f>
        <v>0</v>
      </c>
      <c r="G101" s="382">
        <f t="shared" si="79"/>
        <v>0</v>
      </c>
      <c r="H101" s="382">
        <f t="shared" si="79"/>
        <v>0</v>
      </c>
      <c r="I101" s="583">
        <f t="shared" si="79"/>
        <v>0</v>
      </c>
      <c r="J101" s="382">
        <f t="shared" si="79"/>
        <v>0</v>
      </c>
      <c r="K101" s="583">
        <f t="shared" si="79"/>
        <v>0</v>
      </c>
      <c r="L101" s="382">
        <f t="shared" si="79"/>
        <v>0</v>
      </c>
      <c r="M101" s="583">
        <f t="shared" si="79"/>
        <v>0</v>
      </c>
      <c r="N101" s="400">
        <v>0</v>
      </c>
      <c r="O101" s="424">
        <v>0</v>
      </c>
    </row>
    <row r="102" spans="1:15" ht="14.4" hidden="1" thickBot="1" x14ac:dyDescent="0.3">
      <c r="A102" s="374" t="s">
        <v>467</v>
      </c>
      <c r="B102" s="489"/>
      <c r="C102" s="395">
        <v>3291</v>
      </c>
      <c r="D102" s="385" t="s">
        <v>65</v>
      </c>
      <c r="E102" s="382">
        <v>0</v>
      </c>
      <c r="F102" s="382">
        <v>0</v>
      </c>
      <c r="G102" s="382">
        <f t="shared" ref="G102:M102" si="80">F102/7.5345</f>
        <v>0</v>
      </c>
      <c r="H102" s="382">
        <f t="shared" si="80"/>
        <v>0</v>
      </c>
      <c r="I102" s="583">
        <f t="shared" si="80"/>
        <v>0</v>
      </c>
      <c r="J102" s="382">
        <f t="shared" si="80"/>
        <v>0</v>
      </c>
      <c r="K102" s="583">
        <f t="shared" si="80"/>
        <v>0</v>
      </c>
      <c r="L102" s="382">
        <f t="shared" si="80"/>
        <v>0</v>
      </c>
      <c r="M102" s="583">
        <f t="shared" si="80"/>
        <v>0</v>
      </c>
      <c r="N102" s="400">
        <v>0</v>
      </c>
      <c r="O102" s="424">
        <v>0</v>
      </c>
    </row>
    <row r="103" spans="1:15" s="29" customFormat="1" ht="14.4" hidden="1" thickBot="1" x14ac:dyDescent="0.3">
      <c r="A103" s="377" t="s">
        <v>467</v>
      </c>
      <c r="B103" s="490"/>
      <c r="C103" s="397">
        <v>38</v>
      </c>
      <c r="D103" s="383" t="s">
        <v>198</v>
      </c>
      <c r="E103" s="381">
        <v>0</v>
      </c>
      <c r="F103" s="381">
        <f t="shared" ref="F103:M104" si="81">SUM(F104)</f>
        <v>0</v>
      </c>
      <c r="G103" s="381">
        <f t="shared" si="81"/>
        <v>0</v>
      </c>
      <c r="H103" s="381">
        <f t="shared" si="81"/>
        <v>0</v>
      </c>
      <c r="I103" s="584">
        <f t="shared" si="81"/>
        <v>0</v>
      </c>
      <c r="J103" s="381">
        <f t="shared" si="81"/>
        <v>0</v>
      </c>
      <c r="K103" s="584">
        <f t="shared" si="81"/>
        <v>0</v>
      </c>
      <c r="L103" s="381">
        <f t="shared" si="81"/>
        <v>0</v>
      </c>
      <c r="M103" s="584">
        <f t="shared" si="81"/>
        <v>0</v>
      </c>
      <c r="N103" s="400">
        <v>0</v>
      </c>
      <c r="O103" s="424">
        <v>0</v>
      </c>
    </row>
    <row r="104" spans="1:15" ht="14.4" hidden="1" thickBot="1" x14ac:dyDescent="0.3">
      <c r="A104" s="374" t="s">
        <v>467</v>
      </c>
      <c r="B104" s="489"/>
      <c r="C104" s="395">
        <v>381</v>
      </c>
      <c r="D104" s="385" t="s">
        <v>36</v>
      </c>
      <c r="E104" s="382">
        <v>0</v>
      </c>
      <c r="F104" s="382">
        <f t="shared" si="81"/>
        <v>0</v>
      </c>
      <c r="G104" s="382">
        <f t="shared" si="81"/>
        <v>0</v>
      </c>
      <c r="H104" s="382">
        <f t="shared" si="81"/>
        <v>0</v>
      </c>
      <c r="I104" s="583">
        <f t="shared" si="81"/>
        <v>0</v>
      </c>
      <c r="J104" s="382">
        <f t="shared" si="81"/>
        <v>0</v>
      </c>
      <c r="K104" s="583">
        <f t="shared" si="81"/>
        <v>0</v>
      </c>
      <c r="L104" s="382">
        <f t="shared" si="81"/>
        <v>0</v>
      </c>
      <c r="M104" s="583">
        <f t="shared" si="81"/>
        <v>0</v>
      </c>
      <c r="N104" s="400">
        <v>0</v>
      </c>
      <c r="O104" s="424">
        <v>0</v>
      </c>
    </row>
    <row r="105" spans="1:15" ht="14.4" hidden="1" thickBot="1" x14ac:dyDescent="0.3">
      <c r="A105" s="374" t="s">
        <v>467</v>
      </c>
      <c r="B105" s="496"/>
      <c r="C105" s="419">
        <v>3811</v>
      </c>
      <c r="D105" s="394" t="s">
        <v>401</v>
      </c>
      <c r="E105" s="380">
        <v>0</v>
      </c>
      <c r="F105" s="380">
        <v>0</v>
      </c>
      <c r="G105" s="382">
        <f t="shared" ref="G105:M105" si="82">F105/7.5345</f>
        <v>0</v>
      </c>
      <c r="H105" s="382">
        <f t="shared" si="82"/>
        <v>0</v>
      </c>
      <c r="I105" s="583">
        <f t="shared" si="82"/>
        <v>0</v>
      </c>
      <c r="J105" s="382">
        <f t="shared" si="82"/>
        <v>0</v>
      </c>
      <c r="K105" s="583">
        <f t="shared" si="82"/>
        <v>0</v>
      </c>
      <c r="L105" s="382">
        <f t="shared" si="82"/>
        <v>0</v>
      </c>
      <c r="M105" s="583">
        <f t="shared" si="82"/>
        <v>0</v>
      </c>
      <c r="N105" s="403">
        <v>0</v>
      </c>
      <c r="O105" s="429">
        <v>0</v>
      </c>
    </row>
    <row r="106" spans="1:15" s="678" customFormat="1" ht="18" thickBot="1" x14ac:dyDescent="0.3">
      <c r="A106" s="962" t="s">
        <v>566</v>
      </c>
      <c r="B106" s="963"/>
      <c r="C106" s="963"/>
      <c r="D106" s="964"/>
      <c r="E106" s="657">
        <v>97000</v>
      </c>
      <c r="F106" s="657">
        <f t="shared" ref="F106:I106" si="83">SUM(F109+F115)</f>
        <v>200000</v>
      </c>
      <c r="G106" s="657">
        <f t="shared" si="83"/>
        <v>26544.56168292521</v>
      </c>
      <c r="H106" s="657">
        <f t="shared" si="83"/>
        <v>26400</v>
      </c>
      <c r="I106" s="662">
        <f t="shared" si="83"/>
        <v>198910.8</v>
      </c>
      <c r="J106" s="657">
        <f t="shared" ref="J106:L106" si="84">SUM(J109+J115)</f>
        <v>24000</v>
      </c>
      <c r="K106" s="662">
        <f t="shared" ref="K106:M106" si="85">SUM(K109+K115)</f>
        <v>180828</v>
      </c>
      <c r="L106" s="657">
        <f t="shared" si="84"/>
        <v>27000</v>
      </c>
      <c r="M106" s="662">
        <f t="shared" si="85"/>
        <v>203431.5</v>
      </c>
      <c r="N106" s="664">
        <f>AVERAGE(J106/H106*100)</f>
        <v>90.909090909090907</v>
      </c>
      <c r="O106" s="665">
        <f>AVERAGE(L106/J106*100)</f>
        <v>112.5</v>
      </c>
    </row>
    <row r="107" spans="1:15" ht="13.8" x14ac:dyDescent="0.25">
      <c r="A107" s="422"/>
      <c r="B107" s="42"/>
      <c r="C107" s="42"/>
      <c r="D107" s="417" t="s">
        <v>178</v>
      </c>
      <c r="E107" s="392"/>
      <c r="F107" s="391"/>
      <c r="G107" s="391"/>
      <c r="H107" s="391"/>
      <c r="I107" s="580"/>
      <c r="J107" s="391"/>
      <c r="K107" s="580"/>
      <c r="L107" s="391"/>
      <c r="M107" s="580"/>
      <c r="N107" s="936">
        <f>AVERAGE(J109/H109*100)</f>
        <v>76.923076923076934</v>
      </c>
      <c r="O107" s="958">
        <f>AVERAGE(L109/J109*100)</f>
        <v>130</v>
      </c>
    </row>
    <row r="108" spans="1:15" ht="13.8" x14ac:dyDescent="0.25">
      <c r="A108" s="422"/>
      <c r="B108" s="42"/>
      <c r="C108" s="42"/>
      <c r="D108" s="416" t="s">
        <v>256</v>
      </c>
      <c r="E108" s="382"/>
      <c r="F108" s="391"/>
      <c r="G108" s="391"/>
      <c r="H108" s="391"/>
      <c r="I108" s="580"/>
      <c r="J108" s="391"/>
      <c r="K108" s="580"/>
      <c r="L108" s="391"/>
      <c r="M108" s="580"/>
      <c r="N108" s="937"/>
      <c r="O108" s="959"/>
    </row>
    <row r="109" spans="1:15" s="117" customFormat="1" ht="31.2" x14ac:dyDescent="0.3">
      <c r="A109" s="455"/>
      <c r="D109" s="459" t="s">
        <v>493</v>
      </c>
      <c r="E109" s="456">
        <v>87000</v>
      </c>
      <c r="F109" s="454">
        <f t="shared" ref="F109:M111" si="86">SUM(F110)</f>
        <v>100000</v>
      </c>
      <c r="G109" s="454">
        <f t="shared" si="86"/>
        <v>13272.280841462605</v>
      </c>
      <c r="H109" s="454">
        <f t="shared" si="86"/>
        <v>13000</v>
      </c>
      <c r="I109" s="581">
        <f t="shared" si="86"/>
        <v>97948.5</v>
      </c>
      <c r="J109" s="454">
        <f t="shared" si="86"/>
        <v>10000</v>
      </c>
      <c r="K109" s="581">
        <f t="shared" si="86"/>
        <v>75345</v>
      </c>
      <c r="L109" s="454">
        <f t="shared" si="86"/>
        <v>13000</v>
      </c>
      <c r="M109" s="581">
        <f t="shared" si="86"/>
        <v>97948.5</v>
      </c>
      <c r="N109" s="937"/>
      <c r="O109" s="959"/>
    </row>
    <row r="110" spans="1:15" s="29" customFormat="1" ht="13.8" x14ac:dyDescent="0.25">
      <c r="A110" s="377" t="s">
        <v>467</v>
      </c>
      <c r="B110" s="490"/>
      <c r="C110" s="373">
        <v>35</v>
      </c>
      <c r="D110" s="384" t="s">
        <v>74</v>
      </c>
      <c r="E110" s="381">
        <v>87000</v>
      </c>
      <c r="F110" s="381">
        <f t="shared" si="86"/>
        <v>100000</v>
      </c>
      <c r="G110" s="381">
        <f t="shared" si="86"/>
        <v>13272.280841462605</v>
      </c>
      <c r="H110" s="381">
        <f t="shared" si="86"/>
        <v>13000</v>
      </c>
      <c r="I110" s="584">
        <f t="shared" si="86"/>
        <v>97948.5</v>
      </c>
      <c r="J110" s="381">
        <f t="shared" si="86"/>
        <v>10000</v>
      </c>
      <c r="K110" s="584">
        <f t="shared" si="86"/>
        <v>75345</v>
      </c>
      <c r="L110" s="381">
        <f t="shared" si="86"/>
        <v>13000</v>
      </c>
      <c r="M110" s="584">
        <f t="shared" si="86"/>
        <v>97948.5</v>
      </c>
      <c r="N110" s="405">
        <f t="shared" ref="N110:N112" si="87">AVERAGE(J110/H110*100)</f>
        <v>76.923076923076934</v>
      </c>
      <c r="O110" s="423">
        <f>AVERAGE(L110/J110*100)</f>
        <v>130</v>
      </c>
    </row>
    <row r="111" spans="1:15" ht="13.8" x14ac:dyDescent="0.25">
      <c r="A111" s="374" t="s">
        <v>467</v>
      </c>
      <c r="B111" s="489"/>
      <c r="C111" s="386">
        <v>352</v>
      </c>
      <c r="D111" s="387" t="s">
        <v>402</v>
      </c>
      <c r="E111" s="382">
        <v>87000</v>
      </c>
      <c r="F111" s="382">
        <f t="shared" si="86"/>
        <v>100000</v>
      </c>
      <c r="G111" s="382">
        <f t="shared" si="86"/>
        <v>13272.280841462605</v>
      </c>
      <c r="H111" s="382">
        <f t="shared" si="86"/>
        <v>13000</v>
      </c>
      <c r="I111" s="583">
        <f t="shared" si="86"/>
        <v>97948.5</v>
      </c>
      <c r="J111" s="382">
        <f t="shared" si="86"/>
        <v>10000</v>
      </c>
      <c r="K111" s="583">
        <f t="shared" si="86"/>
        <v>75345</v>
      </c>
      <c r="L111" s="382">
        <f t="shared" si="86"/>
        <v>13000</v>
      </c>
      <c r="M111" s="583">
        <f t="shared" si="86"/>
        <v>97948.5</v>
      </c>
      <c r="N111" s="405">
        <f t="shared" si="87"/>
        <v>76.923076923076934</v>
      </c>
      <c r="O111" s="423">
        <f t="shared" ref="O111:O112" si="88">AVERAGE(L111/J111*100)</f>
        <v>130</v>
      </c>
    </row>
    <row r="112" spans="1:15" s="411" customFormat="1" ht="14.4" thickBot="1" x14ac:dyDescent="0.3">
      <c r="A112" s="428" t="s">
        <v>467</v>
      </c>
      <c r="B112" s="491">
        <v>39</v>
      </c>
      <c r="C112" s="407">
        <v>3522</v>
      </c>
      <c r="D112" s="408" t="s">
        <v>403</v>
      </c>
      <c r="E112" s="409">
        <v>87000</v>
      </c>
      <c r="F112" s="409">
        <v>100000</v>
      </c>
      <c r="G112" s="409">
        <f>F112/7.5345</f>
        <v>13272.280841462605</v>
      </c>
      <c r="H112" s="409">
        <v>13000</v>
      </c>
      <c r="I112" s="585">
        <f>H112*7.5345</f>
        <v>97948.5</v>
      </c>
      <c r="J112" s="409">
        <v>10000</v>
      </c>
      <c r="K112" s="585">
        <f>J112*7.5345</f>
        <v>75345</v>
      </c>
      <c r="L112" s="409">
        <v>13000</v>
      </c>
      <c r="M112" s="585">
        <f>L112*7.5345</f>
        <v>97948.5</v>
      </c>
      <c r="N112" s="480">
        <f t="shared" si="87"/>
        <v>76.923076923076934</v>
      </c>
      <c r="O112" s="481">
        <f t="shared" si="88"/>
        <v>130</v>
      </c>
    </row>
    <row r="113" spans="1:15" ht="14.4" thickTop="1" x14ac:dyDescent="0.25">
      <c r="A113" s="422"/>
      <c r="B113" s="494"/>
      <c r="C113" s="42"/>
      <c r="D113" s="417" t="s">
        <v>178</v>
      </c>
      <c r="E113" s="392"/>
      <c r="F113" s="391"/>
      <c r="G113" s="391"/>
      <c r="H113" s="391"/>
      <c r="I113" s="580"/>
      <c r="J113" s="391"/>
      <c r="K113" s="580"/>
      <c r="L113" s="391"/>
      <c r="M113" s="580"/>
      <c r="N113" s="936">
        <f>AVERAGE(J115/H115*100)</f>
        <v>104.4776119402985</v>
      </c>
      <c r="O113" s="958">
        <f>AVERAGE(L115/J115*100)</f>
        <v>100</v>
      </c>
    </row>
    <row r="114" spans="1:15" ht="13.8" x14ac:dyDescent="0.25">
      <c r="A114" s="422"/>
      <c r="B114" s="494"/>
      <c r="C114" s="42"/>
      <c r="D114" s="416" t="s">
        <v>256</v>
      </c>
      <c r="E114" s="382"/>
      <c r="F114" s="391"/>
      <c r="G114" s="391"/>
      <c r="H114" s="391"/>
      <c r="I114" s="580"/>
      <c r="J114" s="391"/>
      <c r="K114" s="580"/>
      <c r="L114" s="391"/>
      <c r="M114" s="580"/>
      <c r="N114" s="937"/>
      <c r="O114" s="959"/>
    </row>
    <row r="115" spans="1:15" s="117" customFormat="1" ht="31.2" x14ac:dyDescent="0.3">
      <c r="A115" s="455"/>
      <c r="B115" s="495"/>
      <c r="D115" s="459" t="s">
        <v>434</v>
      </c>
      <c r="E115" s="456">
        <v>87000</v>
      </c>
      <c r="F115" s="454">
        <f t="shared" ref="F115:M116" si="89">SUM(F116)</f>
        <v>100000</v>
      </c>
      <c r="G115" s="454">
        <f t="shared" si="89"/>
        <v>13272.280841462605</v>
      </c>
      <c r="H115" s="454">
        <f t="shared" si="89"/>
        <v>13400</v>
      </c>
      <c r="I115" s="581">
        <f t="shared" si="89"/>
        <v>100962.3</v>
      </c>
      <c r="J115" s="454">
        <f t="shared" si="89"/>
        <v>14000</v>
      </c>
      <c r="K115" s="581">
        <f t="shared" si="89"/>
        <v>105483</v>
      </c>
      <c r="L115" s="454">
        <f t="shared" si="89"/>
        <v>14000</v>
      </c>
      <c r="M115" s="581">
        <f t="shared" si="89"/>
        <v>105483</v>
      </c>
      <c r="N115" s="937"/>
      <c r="O115" s="959"/>
    </row>
    <row r="116" spans="1:15" s="29" customFormat="1" ht="13.8" x14ac:dyDescent="0.25">
      <c r="A116" s="377" t="s">
        <v>616</v>
      </c>
      <c r="B116" s="490"/>
      <c r="C116" s="373">
        <v>35</v>
      </c>
      <c r="D116" s="384" t="s">
        <v>74</v>
      </c>
      <c r="E116" s="381">
        <v>87000</v>
      </c>
      <c r="F116" s="381">
        <f t="shared" si="89"/>
        <v>100000</v>
      </c>
      <c r="G116" s="381">
        <f t="shared" si="89"/>
        <v>13272.280841462605</v>
      </c>
      <c r="H116" s="381">
        <f t="shared" si="89"/>
        <v>13400</v>
      </c>
      <c r="I116" s="584">
        <f t="shared" si="89"/>
        <v>100962.3</v>
      </c>
      <c r="J116" s="381">
        <f t="shared" si="89"/>
        <v>14000</v>
      </c>
      <c r="K116" s="584">
        <f t="shared" si="89"/>
        <v>105483</v>
      </c>
      <c r="L116" s="381">
        <f t="shared" si="89"/>
        <v>14000</v>
      </c>
      <c r="M116" s="584">
        <f t="shared" si="89"/>
        <v>105483</v>
      </c>
      <c r="N116" s="405">
        <f t="shared" ref="N116:N119" si="90">AVERAGE(J116/H116*100)</f>
        <v>104.4776119402985</v>
      </c>
      <c r="O116" s="423">
        <f>AVERAGE(L116/J116*100)</f>
        <v>100</v>
      </c>
    </row>
    <row r="117" spans="1:15" ht="13.8" x14ac:dyDescent="0.25">
      <c r="A117" s="374" t="s">
        <v>616</v>
      </c>
      <c r="B117" s="489"/>
      <c r="C117" s="386">
        <v>352</v>
      </c>
      <c r="D117" s="387" t="s">
        <v>402</v>
      </c>
      <c r="E117" s="382">
        <v>87000</v>
      </c>
      <c r="F117" s="382">
        <f t="shared" ref="F117:I117" si="91">SUM(F118+F119)</f>
        <v>100000</v>
      </c>
      <c r="G117" s="382">
        <f t="shared" si="91"/>
        <v>13272.280841462605</v>
      </c>
      <c r="H117" s="382">
        <f t="shared" si="91"/>
        <v>13400</v>
      </c>
      <c r="I117" s="583">
        <f t="shared" si="91"/>
        <v>100962.3</v>
      </c>
      <c r="J117" s="382">
        <f t="shared" ref="J117:L117" si="92">SUM(J118+J119)</f>
        <v>14000</v>
      </c>
      <c r="K117" s="583">
        <f t="shared" ref="K117:M117" si="93">SUM(K118+K119)</f>
        <v>105483</v>
      </c>
      <c r="L117" s="382">
        <f t="shared" si="92"/>
        <v>14000</v>
      </c>
      <c r="M117" s="583">
        <f t="shared" si="93"/>
        <v>105483</v>
      </c>
      <c r="N117" s="405">
        <f t="shared" si="90"/>
        <v>104.4776119402985</v>
      </c>
      <c r="O117" s="423">
        <f t="shared" ref="O117:O119" si="94">AVERAGE(L117/J117*100)</f>
        <v>100</v>
      </c>
    </row>
    <row r="118" spans="1:15" ht="13.8" x14ac:dyDescent="0.25">
      <c r="A118" s="374" t="s">
        <v>616</v>
      </c>
      <c r="B118" s="496">
        <v>40</v>
      </c>
      <c r="C118" s="420">
        <v>3523</v>
      </c>
      <c r="D118" s="389" t="s">
        <v>512</v>
      </c>
      <c r="E118" s="380">
        <v>87000</v>
      </c>
      <c r="F118" s="380">
        <v>50000</v>
      </c>
      <c r="G118" s="382">
        <f>F118/7.5345</f>
        <v>6636.1404207313026</v>
      </c>
      <c r="H118" s="382">
        <v>6700</v>
      </c>
      <c r="I118" s="583">
        <f>H118*7.5345</f>
        <v>50481.15</v>
      </c>
      <c r="J118" s="382">
        <v>7000</v>
      </c>
      <c r="K118" s="583">
        <f>J118*7.5345</f>
        <v>52741.5</v>
      </c>
      <c r="L118" s="382">
        <v>7000</v>
      </c>
      <c r="M118" s="583">
        <f>L118*7.5345</f>
        <v>52741.5</v>
      </c>
      <c r="N118" s="405">
        <f t="shared" si="90"/>
        <v>104.4776119402985</v>
      </c>
      <c r="O118" s="423">
        <f t="shared" si="94"/>
        <v>100</v>
      </c>
    </row>
    <row r="119" spans="1:15" s="231" customFormat="1" ht="14.4" thickBot="1" x14ac:dyDescent="0.3">
      <c r="A119" s="374" t="s">
        <v>616</v>
      </c>
      <c r="B119" s="496">
        <v>41</v>
      </c>
      <c r="C119" s="420">
        <v>3523</v>
      </c>
      <c r="D119" s="389" t="s">
        <v>516</v>
      </c>
      <c r="E119" s="380">
        <v>87000</v>
      </c>
      <c r="F119" s="380">
        <v>50000</v>
      </c>
      <c r="G119" s="382">
        <f>F119/7.5345</f>
        <v>6636.1404207313026</v>
      </c>
      <c r="H119" s="382">
        <v>6700</v>
      </c>
      <c r="I119" s="583">
        <f>H119*7.5345</f>
        <v>50481.15</v>
      </c>
      <c r="J119" s="382">
        <v>7000</v>
      </c>
      <c r="K119" s="583">
        <f>J119*7.5345</f>
        <v>52741.5</v>
      </c>
      <c r="L119" s="382">
        <v>7000</v>
      </c>
      <c r="M119" s="583">
        <f>L119*7.5345</f>
        <v>52741.5</v>
      </c>
      <c r="N119" s="405">
        <f t="shared" si="90"/>
        <v>104.4776119402985</v>
      </c>
      <c r="O119" s="423">
        <f t="shared" si="94"/>
        <v>100</v>
      </c>
    </row>
    <row r="120" spans="1:15" s="230" customFormat="1" ht="18" thickBot="1" x14ac:dyDescent="0.3">
      <c r="A120" s="989" t="s">
        <v>567</v>
      </c>
      <c r="B120" s="990"/>
      <c r="C120" s="990"/>
      <c r="D120" s="991"/>
      <c r="E120" s="657"/>
      <c r="F120" s="657">
        <f t="shared" ref="F120:I120" si="95">F123</f>
        <v>60000</v>
      </c>
      <c r="G120" s="657">
        <f t="shared" si="95"/>
        <v>7963.3685048775624</v>
      </c>
      <c r="H120" s="657">
        <f t="shared" si="95"/>
        <v>8000</v>
      </c>
      <c r="I120" s="662">
        <f t="shared" si="95"/>
        <v>60276</v>
      </c>
      <c r="J120" s="657">
        <f t="shared" ref="J120:L120" si="96">J123</f>
        <v>8000</v>
      </c>
      <c r="K120" s="662">
        <f t="shared" ref="K120:M120" si="97">K123</f>
        <v>60276</v>
      </c>
      <c r="L120" s="657">
        <f t="shared" si="96"/>
        <v>8200</v>
      </c>
      <c r="M120" s="662">
        <f t="shared" si="97"/>
        <v>61782.9</v>
      </c>
      <c r="N120" s="664">
        <f>AVERAGE(J120/H120*100)</f>
        <v>100</v>
      </c>
      <c r="O120" s="665">
        <f>AVERAGE(L120/J120*100)</f>
        <v>102.49999999999999</v>
      </c>
    </row>
    <row r="121" spans="1:15" ht="13.8" x14ac:dyDescent="0.25">
      <c r="A121" s="422"/>
      <c r="B121" s="42"/>
      <c r="C121" s="42"/>
      <c r="D121" s="416" t="s">
        <v>203</v>
      </c>
      <c r="E121" s="392">
        <v>25000</v>
      </c>
      <c r="F121" s="391"/>
      <c r="G121" s="391"/>
      <c r="H121" s="391"/>
      <c r="I121" s="580"/>
      <c r="J121" s="391"/>
      <c r="K121" s="580"/>
      <c r="L121" s="391"/>
      <c r="M121" s="580"/>
      <c r="N121" s="404"/>
      <c r="O121" s="431"/>
    </row>
    <row r="122" spans="1:15" s="117" customFormat="1" ht="15.6" x14ac:dyDescent="0.3">
      <c r="A122" s="422"/>
      <c r="B122" s="42"/>
      <c r="C122" s="42"/>
      <c r="D122" s="416" t="s">
        <v>204</v>
      </c>
      <c r="E122" s="382"/>
      <c r="F122" s="391"/>
      <c r="G122" s="391"/>
      <c r="H122" s="391"/>
      <c r="I122" s="580"/>
      <c r="J122" s="391"/>
      <c r="K122" s="580"/>
      <c r="L122" s="391"/>
      <c r="M122" s="580"/>
      <c r="N122" s="404"/>
      <c r="O122" s="431"/>
    </row>
    <row r="123" spans="1:15" s="29" customFormat="1" ht="15.6" x14ac:dyDescent="0.3">
      <c r="A123" s="455"/>
      <c r="B123" s="117"/>
      <c r="C123" s="117"/>
      <c r="D123" s="452" t="s">
        <v>435</v>
      </c>
      <c r="E123" s="456">
        <v>25000</v>
      </c>
      <c r="F123" s="454">
        <f t="shared" ref="F123:M125" si="98">SUM(F124)</f>
        <v>60000</v>
      </c>
      <c r="G123" s="454">
        <f t="shared" si="98"/>
        <v>7963.3685048775624</v>
      </c>
      <c r="H123" s="454">
        <f t="shared" si="98"/>
        <v>8000</v>
      </c>
      <c r="I123" s="581">
        <f t="shared" si="98"/>
        <v>60276</v>
      </c>
      <c r="J123" s="454">
        <f t="shared" si="98"/>
        <v>8000</v>
      </c>
      <c r="K123" s="581">
        <f t="shared" si="98"/>
        <v>60276</v>
      </c>
      <c r="L123" s="454">
        <f t="shared" si="98"/>
        <v>8200</v>
      </c>
      <c r="M123" s="581">
        <f t="shared" si="98"/>
        <v>61782.9</v>
      </c>
      <c r="N123" s="405">
        <f t="shared" ref="N123:N126" si="99">AVERAGE(J123/H123*100)</f>
        <v>100</v>
      </c>
      <c r="O123" s="423">
        <f t="shared" ref="O123:O126" si="100">AVERAGE(L123/J123*100)</f>
        <v>102.49999999999999</v>
      </c>
    </row>
    <row r="124" spans="1:15" ht="13.8" x14ac:dyDescent="0.25">
      <c r="A124" s="377" t="s">
        <v>468</v>
      </c>
      <c r="B124" s="383"/>
      <c r="C124" s="397">
        <v>32</v>
      </c>
      <c r="D124" s="383" t="s">
        <v>180</v>
      </c>
      <c r="E124" s="381">
        <v>25000</v>
      </c>
      <c r="F124" s="381">
        <f t="shared" si="98"/>
        <v>60000</v>
      </c>
      <c r="G124" s="381">
        <f t="shared" si="98"/>
        <v>7963.3685048775624</v>
      </c>
      <c r="H124" s="381">
        <f t="shared" si="98"/>
        <v>8000</v>
      </c>
      <c r="I124" s="584">
        <f t="shared" si="98"/>
        <v>60276</v>
      </c>
      <c r="J124" s="381">
        <f t="shared" si="98"/>
        <v>8000</v>
      </c>
      <c r="K124" s="584">
        <f t="shared" si="98"/>
        <v>60276</v>
      </c>
      <c r="L124" s="381">
        <f t="shared" si="98"/>
        <v>8200</v>
      </c>
      <c r="M124" s="584">
        <f t="shared" si="98"/>
        <v>61782.9</v>
      </c>
      <c r="N124" s="405">
        <f t="shared" si="99"/>
        <v>100</v>
      </c>
      <c r="O124" s="423">
        <f t="shared" si="100"/>
        <v>102.49999999999999</v>
      </c>
    </row>
    <row r="125" spans="1:15" ht="13.8" x14ac:dyDescent="0.25">
      <c r="A125" s="374" t="s">
        <v>468</v>
      </c>
      <c r="B125" s="385"/>
      <c r="C125" s="395">
        <v>323</v>
      </c>
      <c r="D125" s="385" t="s">
        <v>55</v>
      </c>
      <c r="E125" s="382">
        <v>25000</v>
      </c>
      <c r="F125" s="382">
        <f t="shared" si="98"/>
        <v>60000</v>
      </c>
      <c r="G125" s="382">
        <f t="shared" si="98"/>
        <v>7963.3685048775624</v>
      </c>
      <c r="H125" s="382">
        <f t="shared" si="98"/>
        <v>8000</v>
      </c>
      <c r="I125" s="583">
        <f t="shared" si="98"/>
        <v>60276</v>
      </c>
      <c r="J125" s="382">
        <f t="shared" si="98"/>
        <v>8000</v>
      </c>
      <c r="K125" s="583">
        <f t="shared" si="98"/>
        <v>60276</v>
      </c>
      <c r="L125" s="382">
        <f t="shared" si="98"/>
        <v>8200</v>
      </c>
      <c r="M125" s="583">
        <f t="shared" si="98"/>
        <v>61782.9</v>
      </c>
      <c r="N125" s="405">
        <f t="shared" si="99"/>
        <v>100</v>
      </c>
      <c r="O125" s="423">
        <f t="shared" si="100"/>
        <v>102.49999999999999</v>
      </c>
    </row>
    <row r="126" spans="1:15" s="483" customFormat="1" ht="14.4" thickBot="1" x14ac:dyDescent="0.3">
      <c r="A126" s="374" t="s">
        <v>468</v>
      </c>
      <c r="B126" s="496">
        <v>42</v>
      </c>
      <c r="C126" s="419">
        <v>3237</v>
      </c>
      <c r="D126" s="394" t="s">
        <v>61</v>
      </c>
      <c r="E126" s="380">
        <v>25000</v>
      </c>
      <c r="F126" s="380">
        <v>60000</v>
      </c>
      <c r="G126" s="382">
        <f>F126/7.5345</f>
        <v>7963.3685048775624</v>
      </c>
      <c r="H126" s="382">
        <v>8000</v>
      </c>
      <c r="I126" s="583">
        <f>H126*7.5345</f>
        <v>60276</v>
      </c>
      <c r="J126" s="382">
        <v>8000</v>
      </c>
      <c r="K126" s="583">
        <f>J126*7.5345</f>
        <v>60276</v>
      </c>
      <c r="L126" s="382">
        <v>8200</v>
      </c>
      <c r="M126" s="583">
        <f>L126*7.5345</f>
        <v>61782.9</v>
      </c>
      <c r="N126" s="405">
        <f t="shared" si="99"/>
        <v>100</v>
      </c>
      <c r="O126" s="423">
        <f t="shared" si="100"/>
        <v>102.49999999999999</v>
      </c>
    </row>
    <row r="127" spans="1:15" s="230" customFormat="1" ht="18" thickBot="1" x14ac:dyDescent="0.3">
      <c r="A127" s="989" t="s">
        <v>568</v>
      </c>
      <c r="B127" s="990"/>
      <c r="C127" s="990"/>
      <c r="D127" s="991"/>
      <c r="E127" s="657">
        <v>60000</v>
      </c>
      <c r="F127" s="657">
        <f t="shared" ref="F127:I127" si="101">SUM(F130)</f>
        <v>25000</v>
      </c>
      <c r="G127" s="657">
        <f t="shared" si="101"/>
        <v>3318.0702103656513</v>
      </c>
      <c r="H127" s="657">
        <f t="shared" si="101"/>
        <v>3500</v>
      </c>
      <c r="I127" s="662">
        <f t="shared" si="101"/>
        <v>26370.75</v>
      </c>
      <c r="J127" s="657">
        <f t="shared" ref="J127:L127" si="102">SUM(J130)</f>
        <v>3500</v>
      </c>
      <c r="K127" s="662">
        <f t="shared" ref="K127:M127" si="103">SUM(K130)</f>
        <v>26370.75</v>
      </c>
      <c r="L127" s="657">
        <f t="shared" si="102"/>
        <v>2000</v>
      </c>
      <c r="M127" s="662">
        <f t="shared" si="103"/>
        <v>15069</v>
      </c>
      <c r="N127" s="664">
        <f>AVERAGE(J127/H127*100)</f>
        <v>100</v>
      </c>
      <c r="O127" s="665">
        <f>AVERAGE(L127/J127*100)</f>
        <v>57.142857142857139</v>
      </c>
    </row>
    <row r="128" spans="1:15" ht="13.8" x14ac:dyDescent="0.25">
      <c r="A128" s="422"/>
      <c r="B128" s="42"/>
      <c r="C128" s="42"/>
      <c r="D128" s="416" t="s">
        <v>203</v>
      </c>
      <c r="E128" s="392"/>
      <c r="F128" s="391"/>
      <c r="G128" s="391"/>
      <c r="H128" s="391"/>
      <c r="I128" s="580"/>
      <c r="J128" s="391"/>
      <c r="K128" s="580"/>
      <c r="L128" s="391"/>
      <c r="M128" s="580"/>
      <c r="N128" s="936">
        <f>AVERAGE(J130/H130*100)</f>
        <v>100</v>
      </c>
      <c r="O128" s="958">
        <f>AVERAGE(L130/J130*100)</f>
        <v>57.142857142857139</v>
      </c>
    </row>
    <row r="129" spans="1:15" s="117" customFormat="1" ht="15.6" x14ac:dyDescent="0.3">
      <c r="A129" s="422"/>
      <c r="B129" s="42"/>
      <c r="C129" s="42"/>
      <c r="D129" s="416" t="s">
        <v>197</v>
      </c>
      <c r="E129" s="382"/>
      <c r="F129" s="391"/>
      <c r="G129" s="391"/>
      <c r="H129" s="391"/>
      <c r="I129" s="580"/>
      <c r="J129" s="391"/>
      <c r="K129" s="580"/>
      <c r="L129" s="391"/>
      <c r="M129" s="580"/>
      <c r="N129" s="937"/>
      <c r="O129" s="959"/>
    </row>
    <row r="130" spans="1:15" s="29" customFormat="1" ht="15.6" x14ac:dyDescent="0.3">
      <c r="A130" s="455"/>
      <c r="B130" s="117"/>
      <c r="C130" s="117"/>
      <c r="D130" s="452" t="s">
        <v>436</v>
      </c>
      <c r="E130" s="456">
        <v>60000</v>
      </c>
      <c r="F130" s="454">
        <f t="shared" ref="F130:M131" si="104">SUM(F131)</f>
        <v>25000</v>
      </c>
      <c r="G130" s="454">
        <f t="shared" si="104"/>
        <v>3318.0702103656513</v>
      </c>
      <c r="H130" s="454">
        <f t="shared" si="104"/>
        <v>3500</v>
      </c>
      <c r="I130" s="581">
        <f t="shared" si="104"/>
        <v>26370.75</v>
      </c>
      <c r="J130" s="454">
        <f t="shared" si="104"/>
        <v>3500</v>
      </c>
      <c r="K130" s="581">
        <f t="shared" si="104"/>
        <v>26370.75</v>
      </c>
      <c r="L130" s="454">
        <f t="shared" si="104"/>
        <v>2000</v>
      </c>
      <c r="M130" s="581">
        <f t="shared" si="104"/>
        <v>15069</v>
      </c>
      <c r="N130" s="937"/>
      <c r="O130" s="959"/>
    </row>
    <row r="131" spans="1:15" ht="13.8" x14ac:dyDescent="0.25">
      <c r="A131" s="377" t="s">
        <v>469</v>
      </c>
      <c r="B131" s="490"/>
      <c r="C131" s="397">
        <v>38</v>
      </c>
      <c r="D131" s="383" t="s">
        <v>198</v>
      </c>
      <c r="E131" s="381">
        <v>60000</v>
      </c>
      <c r="F131" s="381">
        <f t="shared" si="104"/>
        <v>25000</v>
      </c>
      <c r="G131" s="381">
        <f t="shared" si="104"/>
        <v>3318.0702103656513</v>
      </c>
      <c r="H131" s="381">
        <f t="shared" si="104"/>
        <v>3500</v>
      </c>
      <c r="I131" s="584">
        <f t="shared" si="104"/>
        <v>26370.75</v>
      </c>
      <c r="J131" s="381">
        <f t="shared" si="104"/>
        <v>3500</v>
      </c>
      <c r="K131" s="584">
        <f t="shared" si="104"/>
        <v>26370.75</v>
      </c>
      <c r="L131" s="381">
        <f t="shared" si="104"/>
        <v>2000</v>
      </c>
      <c r="M131" s="584">
        <f t="shared" si="104"/>
        <v>15069</v>
      </c>
      <c r="N131" s="405">
        <f t="shared" ref="N131:N134" si="105">AVERAGE(J131/H131*100)</f>
        <v>100</v>
      </c>
      <c r="O131" s="423">
        <f>AVERAGE(L131/J131*100)</f>
        <v>57.142857142857139</v>
      </c>
    </row>
    <row r="132" spans="1:15" ht="13.8" x14ac:dyDescent="0.25">
      <c r="A132" s="374" t="s">
        <v>469</v>
      </c>
      <c r="B132" s="489"/>
      <c r="C132" s="395">
        <v>381</v>
      </c>
      <c r="D132" s="385" t="s">
        <v>36</v>
      </c>
      <c r="E132" s="382">
        <v>60000</v>
      </c>
      <c r="F132" s="382">
        <f t="shared" ref="F132:I132" si="106">SUM(F133:F134)</f>
        <v>25000</v>
      </c>
      <c r="G132" s="382">
        <f t="shared" si="106"/>
        <v>3318.0702103656513</v>
      </c>
      <c r="H132" s="382">
        <f t="shared" si="106"/>
        <v>3500</v>
      </c>
      <c r="I132" s="583">
        <f t="shared" si="106"/>
        <v>26370.75</v>
      </c>
      <c r="J132" s="382">
        <f t="shared" ref="J132:L132" si="107">SUM(J133:J134)</f>
        <v>3500</v>
      </c>
      <c r="K132" s="583">
        <f t="shared" ref="K132:M132" si="108">SUM(K133:K134)</f>
        <v>26370.75</v>
      </c>
      <c r="L132" s="382">
        <f t="shared" si="107"/>
        <v>2000</v>
      </c>
      <c r="M132" s="583">
        <f t="shared" si="108"/>
        <v>15069</v>
      </c>
      <c r="N132" s="405">
        <f t="shared" si="105"/>
        <v>100</v>
      </c>
      <c r="O132" s="423">
        <f t="shared" ref="O132:O134" si="109">AVERAGE(L132/J132*100)</f>
        <v>57.142857142857139</v>
      </c>
    </row>
    <row r="133" spans="1:15" ht="13.8" x14ac:dyDescent="0.25">
      <c r="A133" s="374" t="s">
        <v>469</v>
      </c>
      <c r="B133" s="489">
        <v>43</v>
      </c>
      <c r="C133" s="395">
        <v>3811</v>
      </c>
      <c r="D133" s="385" t="s">
        <v>404</v>
      </c>
      <c r="E133" s="382">
        <v>10000</v>
      </c>
      <c r="F133" s="382">
        <v>0</v>
      </c>
      <c r="G133" s="382">
        <f>F133/7.5345</f>
        <v>0</v>
      </c>
      <c r="H133" s="382">
        <f>G133/7.5345</f>
        <v>0</v>
      </c>
      <c r="I133" s="583">
        <f>H133*7.5345</f>
        <v>0</v>
      </c>
      <c r="J133" s="382">
        <f>I133/7.5345</f>
        <v>0</v>
      </c>
      <c r="K133" s="583">
        <f>J133*7.5345</f>
        <v>0</v>
      </c>
      <c r="L133" s="382">
        <f>K133/7.5345</f>
        <v>0</v>
      </c>
      <c r="M133" s="583">
        <f>L133*7.5345</f>
        <v>0</v>
      </c>
      <c r="N133" s="405">
        <v>0</v>
      </c>
      <c r="O133" s="423">
        <v>0</v>
      </c>
    </row>
    <row r="134" spans="1:15" s="483" customFormat="1" ht="14.4" thickBot="1" x14ac:dyDescent="0.3">
      <c r="A134" s="374" t="s">
        <v>469</v>
      </c>
      <c r="B134" s="496">
        <v>44</v>
      </c>
      <c r="C134" s="419">
        <v>3812</v>
      </c>
      <c r="D134" s="394" t="s">
        <v>206</v>
      </c>
      <c r="E134" s="380">
        <v>50000</v>
      </c>
      <c r="F134" s="380">
        <v>25000</v>
      </c>
      <c r="G134" s="382">
        <f>F134/7.5345</f>
        <v>3318.0702103656513</v>
      </c>
      <c r="H134" s="382">
        <v>3500</v>
      </c>
      <c r="I134" s="583">
        <f>H134*7.5345</f>
        <v>26370.75</v>
      </c>
      <c r="J134" s="382">
        <v>3500</v>
      </c>
      <c r="K134" s="583">
        <f>J134*7.5345</f>
        <v>26370.75</v>
      </c>
      <c r="L134" s="382">
        <v>2000</v>
      </c>
      <c r="M134" s="583">
        <f>L134*7.5345</f>
        <v>15069</v>
      </c>
      <c r="N134" s="405">
        <f t="shared" si="105"/>
        <v>100</v>
      </c>
      <c r="O134" s="423">
        <f t="shared" si="109"/>
        <v>57.142857142857139</v>
      </c>
    </row>
    <row r="135" spans="1:15" s="132" customFormat="1" ht="18" thickBot="1" x14ac:dyDescent="0.3">
      <c r="A135" s="962" t="s">
        <v>569</v>
      </c>
      <c r="B135" s="963"/>
      <c r="C135" s="963"/>
      <c r="D135" s="964"/>
      <c r="E135" s="657">
        <v>5000</v>
      </c>
      <c r="F135" s="657">
        <f t="shared" ref="F135:I135" si="110">SUM(F138)</f>
        <v>5000</v>
      </c>
      <c r="G135" s="657">
        <f t="shared" si="110"/>
        <v>663.61404207313024</v>
      </c>
      <c r="H135" s="657">
        <f t="shared" si="110"/>
        <v>700</v>
      </c>
      <c r="I135" s="662">
        <f t="shared" si="110"/>
        <v>5274.1500000000005</v>
      </c>
      <c r="J135" s="657">
        <f t="shared" ref="J135:L135" si="111">SUM(J138)</f>
        <v>800</v>
      </c>
      <c r="K135" s="662">
        <f t="shared" ref="K135:M135" si="112">SUM(K138)</f>
        <v>6027.6</v>
      </c>
      <c r="L135" s="657">
        <f t="shared" si="111"/>
        <v>700</v>
      </c>
      <c r="M135" s="662">
        <f t="shared" si="112"/>
        <v>5274.1500000000005</v>
      </c>
      <c r="N135" s="664">
        <f>AVERAGE(J135/H135*100)</f>
        <v>114.28571428571428</v>
      </c>
      <c r="O135" s="665">
        <f>AVERAGE(L135/J135*100)</f>
        <v>87.5</v>
      </c>
    </row>
    <row r="136" spans="1:15" ht="13.8" x14ac:dyDescent="0.25">
      <c r="A136" s="422"/>
      <c r="B136" s="42"/>
      <c r="C136" s="42"/>
      <c r="D136" s="416" t="s">
        <v>203</v>
      </c>
      <c r="E136" s="392"/>
      <c r="F136" s="391"/>
      <c r="G136" s="391"/>
      <c r="H136" s="391"/>
      <c r="I136" s="580"/>
      <c r="J136" s="391"/>
      <c r="K136" s="580"/>
      <c r="L136" s="391"/>
      <c r="M136" s="580"/>
      <c r="N136" s="936">
        <f>AVERAGE(J138/H138*100)</f>
        <v>114.28571428571428</v>
      </c>
      <c r="O136" s="958">
        <f>AVERAGE(L138/J138*100)</f>
        <v>87.5</v>
      </c>
    </row>
    <row r="137" spans="1:15" s="117" customFormat="1" ht="15.6" x14ac:dyDescent="0.3">
      <c r="A137" s="422"/>
      <c r="B137" s="42"/>
      <c r="C137" s="42"/>
      <c r="D137" s="416" t="s">
        <v>197</v>
      </c>
      <c r="E137" s="382"/>
      <c r="F137" s="391"/>
      <c r="G137" s="391"/>
      <c r="H137" s="391"/>
      <c r="I137" s="580"/>
      <c r="J137" s="391"/>
      <c r="K137" s="580"/>
      <c r="L137" s="391"/>
      <c r="M137" s="580"/>
      <c r="N137" s="937"/>
      <c r="O137" s="959"/>
    </row>
    <row r="138" spans="1:15" s="29" customFormat="1" ht="15.6" x14ac:dyDescent="0.3">
      <c r="A138" s="455"/>
      <c r="B138" s="117"/>
      <c r="C138" s="117"/>
      <c r="D138" s="452" t="s">
        <v>437</v>
      </c>
      <c r="E138" s="456">
        <v>5000</v>
      </c>
      <c r="F138" s="454">
        <f t="shared" ref="F138:M140" si="113">SUM(F139)</f>
        <v>5000</v>
      </c>
      <c r="G138" s="454">
        <f t="shared" si="113"/>
        <v>663.61404207313024</v>
      </c>
      <c r="H138" s="454">
        <f t="shared" si="113"/>
        <v>700</v>
      </c>
      <c r="I138" s="581">
        <f t="shared" si="113"/>
        <v>5274.1500000000005</v>
      </c>
      <c r="J138" s="454">
        <f t="shared" si="113"/>
        <v>800</v>
      </c>
      <c r="K138" s="581">
        <f t="shared" si="113"/>
        <v>6027.6</v>
      </c>
      <c r="L138" s="454">
        <f t="shared" si="113"/>
        <v>700</v>
      </c>
      <c r="M138" s="581">
        <f t="shared" si="113"/>
        <v>5274.1500000000005</v>
      </c>
      <c r="N138" s="937"/>
      <c r="O138" s="959"/>
    </row>
    <row r="139" spans="1:15" ht="13.8" x14ac:dyDescent="0.25">
      <c r="A139" s="377" t="s">
        <v>470</v>
      </c>
      <c r="B139" s="383"/>
      <c r="C139" s="397">
        <v>38</v>
      </c>
      <c r="D139" s="383" t="s">
        <v>198</v>
      </c>
      <c r="E139" s="381">
        <v>5000</v>
      </c>
      <c r="F139" s="381">
        <f t="shared" si="113"/>
        <v>5000</v>
      </c>
      <c r="G139" s="381">
        <f t="shared" si="113"/>
        <v>663.61404207313024</v>
      </c>
      <c r="H139" s="381">
        <f t="shared" si="113"/>
        <v>700</v>
      </c>
      <c r="I139" s="584">
        <f t="shared" si="113"/>
        <v>5274.1500000000005</v>
      </c>
      <c r="J139" s="381">
        <f t="shared" si="113"/>
        <v>800</v>
      </c>
      <c r="K139" s="584">
        <f t="shared" si="113"/>
        <v>6027.6</v>
      </c>
      <c r="L139" s="381">
        <f t="shared" si="113"/>
        <v>700</v>
      </c>
      <c r="M139" s="584">
        <f t="shared" si="113"/>
        <v>5274.1500000000005</v>
      </c>
      <c r="N139" s="405">
        <f t="shared" ref="N139:N141" si="114">AVERAGE(J139/H139*100)</f>
        <v>114.28571428571428</v>
      </c>
      <c r="O139" s="423">
        <f>AVERAGE(L139/J139*100)</f>
        <v>87.5</v>
      </c>
    </row>
    <row r="140" spans="1:15" ht="13.8" x14ac:dyDescent="0.25">
      <c r="A140" s="374" t="s">
        <v>470</v>
      </c>
      <c r="B140" s="385"/>
      <c r="C140" s="395">
        <v>381</v>
      </c>
      <c r="D140" s="385" t="s">
        <v>36</v>
      </c>
      <c r="E140" s="382">
        <v>5000</v>
      </c>
      <c r="F140" s="382">
        <f t="shared" si="113"/>
        <v>5000</v>
      </c>
      <c r="G140" s="382">
        <f t="shared" si="113"/>
        <v>663.61404207313024</v>
      </c>
      <c r="H140" s="382">
        <f t="shared" si="113"/>
        <v>700</v>
      </c>
      <c r="I140" s="583">
        <f t="shared" si="113"/>
        <v>5274.1500000000005</v>
      </c>
      <c r="J140" s="382">
        <f t="shared" si="113"/>
        <v>800</v>
      </c>
      <c r="K140" s="583">
        <f t="shared" si="113"/>
        <v>6027.6</v>
      </c>
      <c r="L140" s="382">
        <f t="shared" si="113"/>
        <v>700</v>
      </c>
      <c r="M140" s="583">
        <f t="shared" si="113"/>
        <v>5274.1500000000005</v>
      </c>
      <c r="N140" s="405">
        <f t="shared" si="114"/>
        <v>114.28571428571428</v>
      </c>
      <c r="O140" s="423">
        <f t="shared" ref="O140:O141" si="115">AVERAGE(L140/J140*100)</f>
        <v>87.5</v>
      </c>
    </row>
    <row r="141" spans="1:15" s="483" customFormat="1" ht="14.4" thickBot="1" x14ac:dyDescent="0.3">
      <c r="A141" s="374" t="s">
        <v>470</v>
      </c>
      <c r="B141" s="496">
        <v>45</v>
      </c>
      <c r="C141" s="419">
        <v>3811</v>
      </c>
      <c r="D141" s="394" t="s">
        <v>405</v>
      </c>
      <c r="E141" s="380">
        <v>5000</v>
      </c>
      <c r="F141" s="380">
        <v>5000</v>
      </c>
      <c r="G141" s="382">
        <f>F141/7.5345</f>
        <v>663.61404207313024</v>
      </c>
      <c r="H141" s="382">
        <v>700</v>
      </c>
      <c r="I141" s="583">
        <f>H141*7.5345</f>
        <v>5274.1500000000005</v>
      </c>
      <c r="J141" s="382">
        <v>800</v>
      </c>
      <c r="K141" s="583">
        <f>J141*7.5345</f>
        <v>6027.6</v>
      </c>
      <c r="L141" s="382">
        <v>700</v>
      </c>
      <c r="M141" s="583">
        <f>L141*7.5345</f>
        <v>5274.1500000000005</v>
      </c>
      <c r="N141" s="405">
        <f t="shared" si="114"/>
        <v>114.28571428571428</v>
      </c>
      <c r="O141" s="423">
        <f t="shared" si="115"/>
        <v>87.5</v>
      </c>
    </row>
    <row r="142" spans="1:15" s="230" customFormat="1" ht="18" thickBot="1" x14ac:dyDescent="0.3">
      <c r="A142" s="989" t="s">
        <v>612</v>
      </c>
      <c r="B142" s="990"/>
      <c r="C142" s="990"/>
      <c r="D142" s="991"/>
      <c r="E142" s="657">
        <f>SUM(E146+E168+E174)</f>
        <v>335000</v>
      </c>
      <c r="F142" s="657">
        <f>SUM(F146+F168+F174)</f>
        <v>4313000</v>
      </c>
      <c r="G142" s="657">
        <f>SUM(G146+G168+G174)</f>
        <v>572433.47269228194</v>
      </c>
      <c r="H142" s="657">
        <f t="shared" ref="H142:M142" si="116">SUM(H146+H155+H168+H174)</f>
        <v>195000</v>
      </c>
      <c r="I142" s="662">
        <f t="shared" si="116"/>
        <v>1469227.5</v>
      </c>
      <c r="J142" s="657">
        <f t="shared" si="116"/>
        <v>215000</v>
      </c>
      <c r="K142" s="662">
        <f t="shared" si="116"/>
        <v>1619917.5</v>
      </c>
      <c r="L142" s="657">
        <f t="shared" si="116"/>
        <v>214000</v>
      </c>
      <c r="M142" s="662">
        <f t="shared" si="116"/>
        <v>1612383</v>
      </c>
      <c r="N142" s="664">
        <f>AVERAGE(J142/H142*100)</f>
        <v>110.25641025641026</v>
      </c>
      <c r="O142" s="665">
        <f>AVERAGE(L142/J142*100)</f>
        <v>99.534883720930239</v>
      </c>
    </row>
    <row r="143" spans="1:15" ht="13.8" x14ac:dyDescent="0.25">
      <c r="A143" s="422"/>
      <c r="B143" s="42"/>
      <c r="C143" s="42"/>
      <c r="D143" s="417" t="s">
        <v>208</v>
      </c>
      <c r="E143" s="392"/>
      <c r="F143" s="391"/>
      <c r="G143" s="391"/>
      <c r="H143" s="391"/>
      <c r="I143" s="580"/>
      <c r="J143" s="391"/>
      <c r="K143" s="580"/>
      <c r="L143" s="391"/>
      <c r="M143" s="580"/>
      <c r="N143" s="936">
        <v>106.43939393939394</v>
      </c>
      <c r="O143" s="961">
        <v>100</v>
      </c>
    </row>
    <row r="144" spans="1:15" s="117" customFormat="1" ht="15.6" x14ac:dyDescent="0.3">
      <c r="A144" s="422"/>
      <c r="B144" s="42"/>
      <c r="C144" s="42"/>
      <c r="D144" s="416" t="s">
        <v>209</v>
      </c>
      <c r="E144" s="382"/>
      <c r="F144" s="391"/>
      <c r="G144" s="658"/>
      <c r="H144" s="658"/>
      <c r="I144" s="690"/>
      <c r="J144" s="658"/>
      <c r="K144" s="690"/>
      <c r="L144" s="658"/>
      <c r="M144" s="690"/>
      <c r="N144" s="960"/>
      <c r="O144" s="938"/>
    </row>
    <row r="145" spans="1:15" s="117" customFormat="1" ht="15.6" x14ac:dyDescent="0.3">
      <c r="A145" s="455"/>
      <c r="D145" s="970" t="s">
        <v>438</v>
      </c>
      <c r="E145" s="456"/>
      <c r="F145" s="460"/>
      <c r="G145" s="661"/>
      <c r="H145" s="661"/>
      <c r="I145" s="691"/>
      <c r="J145" s="661"/>
      <c r="K145" s="691"/>
      <c r="L145" s="661"/>
      <c r="M145" s="691"/>
      <c r="N145" s="960"/>
      <c r="O145" s="938"/>
    </row>
    <row r="146" spans="1:15" s="29" customFormat="1" ht="15.6" x14ac:dyDescent="0.3">
      <c r="A146" s="455"/>
      <c r="B146" s="117"/>
      <c r="C146" s="117"/>
      <c r="D146" s="971"/>
      <c r="E146" s="456">
        <v>310000</v>
      </c>
      <c r="F146" s="454">
        <f t="shared" ref="F146:M147" si="117">SUM(F147)</f>
        <v>4218000</v>
      </c>
      <c r="G146" s="659">
        <f t="shared" si="117"/>
        <v>559824.80589289253</v>
      </c>
      <c r="H146" s="659">
        <f>SUM(H147)</f>
        <v>50000</v>
      </c>
      <c r="I146" s="692">
        <f t="shared" si="117"/>
        <v>376725</v>
      </c>
      <c r="J146" s="659">
        <f t="shared" si="117"/>
        <v>57500</v>
      </c>
      <c r="K146" s="692">
        <f t="shared" si="117"/>
        <v>433233.75</v>
      </c>
      <c r="L146" s="659">
        <f t="shared" si="117"/>
        <v>57500</v>
      </c>
      <c r="M146" s="692">
        <f t="shared" si="117"/>
        <v>433233.75</v>
      </c>
      <c r="N146" s="960"/>
      <c r="O146" s="939"/>
    </row>
    <row r="147" spans="1:15" ht="13.8" x14ac:dyDescent="0.25">
      <c r="A147" s="377" t="s">
        <v>471</v>
      </c>
      <c r="B147" s="383"/>
      <c r="C147" s="373">
        <v>37</v>
      </c>
      <c r="D147" s="384" t="s">
        <v>76</v>
      </c>
      <c r="E147" s="381">
        <v>310000</v>
      </c>
      <c r="F147" s="381">
        <f t="shared" si="117"/>
        <v>4218000</v>
      </c>
      <c r="G147" s="660">
        <f t="shared" si="117"/>
        <v>559824.80589289253</v>
      </c>
      <c r="H147" s="660">
        <f>SUM(H148)</f>
        <v>50000</v>
      </c>
      <c r="I147" s="693">
        <f t="shared" si="117"/>
        <v>376725</v>
      </c>
      <c r="J147" s="660">
        <f t="shared" si="117"/>
        <v>57500</v>
      </c>
      <c r="K147" s="693">
        <f t="shared" si="117"/>
        <v>433233.75</v>
      </c>
      <c r="L147" s="660">
        <f t="shared" si="117"/>
        <v>57500</v>
      </c>
      <c r="M147" s="693">
        <f t="shared" si="117"/>
        <v>433233.75</v>
      </c>
      <c r="N147" s="405">
        <f t="shared" ref="N147:N152" si="118">AVERAGE(J147/H147*100)</f>
        <v>114.99999999999999</v>
      </c>
      <c r="O147" s="423">
        <f>AVERAGE(L147/J147*100)</f>
        <v>100</v>
      </c>
    </row>
    <row r="148" spans="1:15" ht="13.8" x14ac:dyDescent="0.25">
      <c r="A148" s="374" t="s">
        <v>471</v>
      </c>
      <c r="B148" s="489"/>
      <c r="C148" s="386">
        <v>372</v>
      </c>
      <c r="D148" s="387" t="s">
        <v>76</v>
      </c>
      <c r="E148" s="382">
        <v>310000</v>
      </c>
      <c r="F148" s="382">
        <f>SUM(F149:F165)</f>
        <v>4218000</v>
      </c>
      <c r="G148" s="568">
        <f>SUM(G149:G165)</f>
        <v>559824.80589289253</v>
      </c>
      <c r="H148" s="568">
        <f t="shared" ref="H148:M148" si="119">SUM(H149:H152)</f>
        <v>50000</v>
      </c>
      <c r="I148" s="783">
        <f t="shared" si="119"/>
        <v>376725</v>
      </c>
      <c r="J148" s="568">
        <f t="shared" si="119"/>
        <v>57500</v>
      </c>
      <c r="K148" s="783">
        <f t="shared" si="119"/>
        <v>433233.75</v>
      </c>
      <c r="L148" s="568">
        <f t="shared" si="119"/>
        <v>57500</v>
      </c>
      <c r="M148" s="783">
        <f t="shared" si="119"/>
        <v>433233.75</v>
      </c>
      <c r="N148" s="405">
        <f t="shared" si="118"/>
        <v>114.99999999999999</v>
      </c>
      <c r="O148" s="423">
        <f t="shared" ref="O148:O152" si="120">AVERAGE(L148/J148*100)</f>
        <v>100</v>
      </c>
    </row>
    <row r="149" spans="1:15" ht="13.8" x14ac:dyDescent="0.25">
      <c r="A149" s="374" t="s">
        <v>471</v>
      </c>
      <c r="B149" s="489">
        <v>46</v>
      </c>
      <c r="C149" s="386">
        <v>3721</v>
      </c>
      <c r="D149" s="387" t="s">
        <v>423</v>
      </c>
      <c r="E149" s="382">
        <v>240000</v>
      </c>
      <c r="F149" s="382">
        <v>190000</v>
      </c>
      <c r="G149" s="568">
        <f t="shared" ref="G149:G165" si="121">F149/7.5345</f>
        <v>25217.333598778951</v>
      </c>
      <c r="H149" s="568">
        <v>25000</v>
      </c>
      <c r="I149" s="583">
        <f t="shared" ref="I149:M165" si="122">H149*7.5345</f>
        <v>188362.5</v>
      </c>
      <c r="J149" s="568">
        <v>30000</v>
      </c>
      <c r="K149" s="583">
        <f t="shared" si="122"/>
        <v>226035</v>
      </c>
      <c r="L149" s="568">
        <v>30000</v>
      </c>
      <c r="M149" s="583">
        <f t="shared" si="122"/>
        <v>226035</v>
      </c>
      <c r="N149" s="405">
        <f t="shared" si="118"/>
        <v>120</v>
      </c>
      <c r="O149" s="423">
        <f t="shared" si="120"/>
        <v>100</v>
      </c>
    </row>
    <row r="150" spans="1:15" s="230" customFormat="1" ht="27.6" x14ac:dyDescent="0.25">
      <c r="A150" s="566" t="s">
        <v>471</v>
      </c>
      <c r="B150" s="489">
        <v>47</v>
      </c>
      <c r="C150" s="396">
        <v>3721</v>
      </c>
      <c r="D150" s="567" t="s">
        <v>499</v>
      </c>
      <c r="E150" s="568">
        <v>240000</v>
      </c>
      <c r="F150" s="568">
        <v>150000</v>
      </c>
      <c r="G150" s="568">
        <f t="shared" si="121"/>
        <v>19908.421262193908</v>
      </c>
      <c r="H150" s="568">
        <v>20000</v>
      </c>
      <c r="I150" s="783">
        <f t="shared" si="122"/>
        <v>150690</v>
      </c>
      <c r="J150" s="568">
        <v>22000</v>
      </c>
      <c r="K150" s="783">
        <f t="shared" si="122"/>
        <v>165759</v>
      </c>
      <c r="L150" s="568">
        <v>22000</v>
      </c>
      <c r="M150" s="783">
        <f t="shared" si="122"/>
        <v>165759</v>
      </c>
      <c r="N150" s="405">
        <f t="shared" si="118"/>
        <v>110.00000000000001</v>
      </c>
      <c r="O150" s="423">
        <f t="shared" si="120"/>
        <v>100</v>
      </c>
    </row>
    <row r="151" spans="1:15" s="230" customFormat="1" ht="27.6" x14ac:dyDescent="0.25">
      <c r="A151" s="566" t="s">
        <v>471</v>
      </c>
      <c r="B151" s="489">
        <v>48</v>
      </c>
      <c r="C151" s="396">
        <v>3721</v>
      </c>
      <c r="D151" s="567" t="s">
        <v>586</v>
      </c>
      <c r="E151" s="568">
        <v>70000</v>
      </c>
      <c r="F151" s="568">
        <v>30000</v>
      </c>
      <c r="G151" s="568">
        <f t="shared" si="121"/>
        <v>3981.6842524387812</v>
      </c>
      <c r="H151" s="568">
        <v>4000</v>
      </c>
      <c r="I151" s="783">
        <f t="shared" si="122"/>
        <v>30138</v>
      </c>
      <c r="J151" s="568">
        <v>4000</v>
      </c>
      <c r="K151" s="783">
        <f t="shared" si="122"/>
        <v>30138</v>
      </c>
      <c r="L151" s="568">
        <v>4000</v>
      </c>
      <c r="M151" s="783">
        <f t="shared" si="122"/>
        <v>30138</v>
      </c>
      <c r="N151" s="405">
        <f t="shared" si="118"/>
        <v>100</v>
      </c>
      <c r="O151" s="423">
        <f t="shared" si="120"/>
        <v>100</v>
      </c>
    </row>
    <row r="152" spans="1:15" s="777" customFormat="1" ht="14.4" thickBot="1" x14ac:dyDescent="0.3">
      <c r="A152" s="428" t="s">
        <v>471</v>
      </c>
      <c r="B152" s="491">
        <v>49</v>
      </c>
      <c r="C152" s="569">
        <v>3722</v>
      </c>
      <c r="D152" s="570" t="s">
        <v>588</v>
      </c>
      <c r="E152" s="571">
        <v>70000</v>
      </c>
      <c r="F152" s="571">
        <v>8000</v>
      </c>
      <c r="G152" s="571">
        <f>F152/7.5345</f>
        <v>1061.7824673170085</v>
      </c>
      <c r="H152" s="571">
        <v>1000</v>
      </c>
      <c r="I152" s="784">
        <f>H152*7.5345</f>
        <v>7534.5</v>
      </c>
      <c r="J152" s="571">
        <v>1500</v>
      </c>
      <c r="K152" s="784">
        <f>J152*7.5345</f>
        <v>11301.75</v>
      </c>
      <c r="L152" s="571">
        <v>1500</v>
      </c>
      <c r="M152" s="784">
        <f>L152*7.5345</f>
        <v>11301.75</v>
      </c>
      <c r="N152" s="480">
        <f t="shared" si="118"/>
        <v>150</v>
      </c>
      <c r="O152" s="481">
        <f t="shared" si="120"/>
        <v>100</v>
      </c>
    </row>
    <row r="153" spans="1:15" s="117" customFormat="1" ht="16.2" thickTop="1" x14ac:dyDescent="0.3">
      <c r="A153" s="422"/>
      <c r="B153" s="494"/>
      <c r="C153" s="42"/>
      <c r="D153" s="417" t="s">
        <v>208</v>
      </c>
      <c r="E153" s="392"/>
      <c r="F153" s="391"/>
      <c r="G153" s="391"/>
      <c r="H153" s="391"/>
      <c r="I153" s="580"/>
      <c r="J153" s="391"/>
      <c r="K153" s="580"/>
      <c r="L153" s="391"/>
      <c r="M153" s="580"/>
      <c r="N153" s="936">
        <f>AVERAGE(J155/H155*100)</f>
        <v>110.22727272727273</v>
      </c>
      <c r="O153" s="958">
        <f>AVERAGE(L155/J155*100)</f>
        <v>100</v>
      </c>
    </row>
    <row r="154" spans="1:15" s="29" customFormat="1" ht="13.8" x14ac:dyDescent="0.25">
      <c r="A154" s="422"/>
      <c r="B154" s="494"/>
      <c r="C154" s="42"/>
      <c r="D154" s="416" t="s">
        <v>197</v>
      </c>
      <c r="E154" s="382"/>
      <c r="F154" s="391"/>
      <c r="G154" s="391"/>
      <c r="H154" s="391"/>
      <c r="I154" s="580"/>
      <c r="J154" s="391"/>
      <c r="K154" s="580"/>
      <c r="L154" s="391"/>
      <c r="M154" s="580"/>
      <c r="N154" s="937"/>
      <c r="O154" s="959"/>
    </row>
    <row r="155" spans="1:15" ht="15.6" x14ac:dyDescent="0.3">
      <c r="A155" s="455"/>
      <c r="B155" s="495"/>
      <c r="C155" s="117"/>
      <c r="D155" s="461" t="s">
        <v>613</v>
      </c>
      <c r="E155" s="456">
        <v>15000</v>
      </c>
      <c r="F155" s="454">
        <f>SUM(F161)</f>
        <v>570000</v>
      </c>
      <c r="G155" s="454">
        <f>SUM(G161)</f>
        <v>75652.000796336841</v>
      </c>
      <c r="H155" s="454">
        <f>SUM(H156)</f>
        <v>132000</v>
      </c>
      <c r="I155" s="581">
        <f t="shared" ref="I155:M155" si="123">SUM(I156)</f>
        <v>994554</v>
      </c>
      <c r="J155" s="454">
        <f t="shared" si="123"/>
        <v>145500</v>
      </c>
      <c r="K155" s="581">
        <f t="shared" si="123"/>
        <v>1096269.75</v>
      </c>
      <c r="L155" s="454">
        <f t="shared" si="123"/>
        <v>145500</v>
      </c>
      <c r="M155" s="581">
        <f t="shared" si="123"/>
        <v>1096269.75</v>
      </c>
      <c r="N155" s="937"/>
      <c r="O155" s="959"/>
    </row>
    <row r="156" spans="1:15" ht="13.8" x14ac:dyDescent="0.25">
      <c r="A156" s="377" t="s">
        <v>617</v>
      </c>
      <c r="B156" s="383"/>
      <c r="C156" s="373">
        <v>37</v>
      </c>
      <c r="D156" s="384" t="s">
        <v>76</v>
      </c>
      <c r="E156" s="381">
        <v>310000</v>
      </c>
      <c r="F156" s="381">
        <f t="shared" ref="F156:M156" si="124">SUM(F157)</f>
        <v>1140000</v>
      </c>
      <c r="G156" s="660">
        <f t="shared" si="124"/>
        <v>151304.00159267371</v>
      </c>
      <c r="H156" s="660">
        <f t="shared" si="124"/>
        <v>132000</v>
      </c>
      <c r="I156" s="693">
        <f t="shared" si="124"/>
        <v>994554</v>
      </c>
      <c r="J156" s="660">
        <f t="shared" si="124"/>
        <v>145500</v>
      </c>
      <c r="K156" s="693">
        <f t="shared" si="124"/>
        <v>1096269.75</v>
      </c>
      <c r="L156" s="660">
        <f t="shared" si="124"/>
        <v>145500</v>
      </c>
      <c r="M156" s="693">
        <f t="shared" si="124"/>
        <v>1096269.75</v>
      </c>
      <c r="N156" s="405">
        <f t="shared" ref="N156:N165" si="125">AVERAGE(J156/H156*100)</f>
        <v>110.22727272727273</v>
      </c>
      <c r="O156" s="423">
        <f>AVERAGE(L156/J156*100)</f>
        <v>100</v>
      </c>
    </row>
    <row r="157" spans="1:15" ht="13.8" x14ac:dyDescent="0.25">
      <c r="A157" s="374" t="s">
        <v>617</v>
      </c>
      <c r="B157" s="489"/>
      <c r="C157" s="386">
        <v>372</v>
      </c>
      <c r="D157" s="387" t="s">
        <v>76</v>
      </c>
      <c r="E157" s="382">
        <v>310000</v>
      </c>
      <c r="F157" s="382">
        <f>SUM(F161:F177)</f>
        <v>1140000</v>
      </c>
      <c r="G157" s="568">
        <f>SUM(G161:G177)</f>
        <v>151304.00159267371</v>
      </c>
      <c r="H157" s="568">
        <f>SUM(H158:H165)</f>
        <v>132000</v>
      </c>
      <c r="I157" s="783">
        <f t="shared" ref="I157:M157" si="126">SUM(I158:I165)</f>
        <v>994554</v>
      </c>
      <c r="J157" s="568">
        <f t="shared" si="126"/>
        <v>145500</v>
      </c>
      <c r="K157" s="783">
        <f t="shared" si="126"/>
        <v>1096269.75</v>
      </c>
      <c r="L157" s="568">
        <f t="shared" si="126"/>
        <v>145500</v>
      </c>
      <c r="M157" s="783">
        <f t="shared" si="126"/>
        <v>1096269.75</v>
      </c>
      <c r="N157" s="405">
        <f t="shared" si="125"/>
        <v>110.22727272727273</v>
      </c>
      <c r="O157" s="423">
        <f t="shared" ref="O157:O165" si="127">AVERAGE(L157/J157*100)</f>
        <v>100</v>
      </c>
    </row>
    <row r="158" spans="1:15" s="230" customFormat="1" ht="13.8" x14ac:dyDescent="0.25">
      <c r="A158" s="374" t="s">
        <v>617</v>
      </c>
      <c r="B158" s="489">
        <v>50</v>
      </c>
      <c r="C158" s="396">
        <v>3721</v>
      </c>
      <c r="D158" s="567" t="s">
        <v>583</v>
      </c>
      <c r="E158" s="568">
        <v>240000</v>
      </c>
      <c r="F158" s="568">
        <v>80000</v>
      </c>
      <c r="G158" s="568">
        <f>F158/7.5345</f>
        <v>10617.824673170084</v>
      </c>
      <c r="H158" s="568">
        <v>11000</v>
      </c>
      <c r="I158" s="783">
        <f>H158*7.5345</f>
        <v>82879.5</v>
      </c>
      <c r="J158" s="568">
        <v>13000</v>
      </c>
      <c r="K158" s="783">
        <f>J158*7.5345</f>
        <v>97948.5</v>
      </c>
      <c r="L158" s="568">
        <v>13000</v>
      </c>
      <c r="M158" s="783">
        <f>L158*7.5345</f>
        <v>97948.5</v>
      </c>
      <c r="N158" s="405">
        <f t="shared" si="125"/>
        <v>118.18181818181819</v>
      </c>
      <c r="O158" s="423">
        <f t="shared" si="127"/>
        <v>100</v>
      </c>
    </row>
    <row r="159" spans="1:15" s="230" customFormat="1" ht="13.8" x14ac:dyDescent="0.25">
      <c r="A159" s="374" t="s">
        <v>617</v>
      </c>
      <c r="B159" s="489">
        <v>51</v>
      </c>
      <c r="C159" s="396">
        <v>3721</v>
      </c>
      <c r="D159" s="567" t="s">
        <v>584</v>
      </c>
      <c r="E159" s="568">
        <v>240000</v>
      </c>
      <c r="F159" s="568">
        <v>50000</v>
      </c>
      <c r="G159" s="568">
        <f>F159/7.5345</f>
        <v>6636.1404207313026</v>
      </c>
      <c r="H159" s="568">
        <v>7000</v>
      </c>
      <c r="I159" s="783">
        <f>H159*7.5345</f>
        <v>52741.5</v>
      </c>
      <c r="J159" s="568">
        <v>8000</v>
      </c>
      <c r="K159" s="783">
        <f>J159*7.5345</f>
        <v>60276</v>
      </c>
      <c r="L159" s="568">
        <v>8000</v>
      </c>
      <c r="M159" s="783">
        <f>L159*7.5345</f>
        <v>60276</v>
      </c>
      <c r="N159" s="405">
        <f t="shared" si="125"/>
        <v>114.28571428571428</v>
      </c>
      <c r="O159" s="423">
        <f t="shared" si="127"/>
        <v>100</v>
      </c>
    </row>
    <row r="160" spans="1:15" s="230" customFormat="1" ht="13.8" x14ac:dyDescent="0.25">
      <c r="A160" s="374" t="s">
        <v>617</v>
      </c>
      <c r="B160" s="489">
        <v>52</v>
      </c>
      <c r="C160" s="396">
        <v>3721</v>
      </c>
      <c r="D160" s="567" t="s">
        <v>585</v>
      </c>
      <c r="E160" s="568">
        <v>240000</v>
      </c>
      <c r="F160" s="568">
        <v>100000</v>
      </c>
      <c r="G160" s="568">
        <f>F160/7.5345</f>
        <v>13272.280841462605</v>
      </c>
      <c r="H160" s="568">
        <v>13500</v>
      </c>
      <c r="I160" s="783">
        <f>H160*7.5345</f>
        <v>101715.75</v>
      </c>
      <c r="J160" s="568">
        <v>13500</v>
      </c>
      <c r="K160" s="783">
        <f>J160*7.5345</f>
        <v>101715.75</v>
      </c>
      <c r="L160" s="568">
        <v>13500</v>
      </c>
      <c r="M160" s="783">
        <f>L160*7.5345</f>
        <v>101715.75</v>
      </c>
      <c r="N160" s="405">
        <f t="shared" si="125"/>
        <v>100</v>
      </c>
      <c r="O160" s="423">
        <f t="shared" si="127"/>
        <v>100</v>
      </c>
    </row>
    <row r="161" spans="1:15" s="230" customFormat="1" ht="13.8" x14ac:dyDescent="0.25">
      <c r="A161" s="374" t="s">
        <v>617</v>
      </c>
      <c r="B161" s="489">
        <v>53</v>
      </c>
      <c r="C161" s="396">
        <v>3722</v>
      </c>
      <c r="D161" s="567" t="s">
        <v>587</v>
      </c>
      <c r="E161" s="568">
        <v>70000</v>
      </c>
      <c r="F161" s="568">
        <v>570000</v>
      </c>
      <c r="G161" s="568">
        <f t="shared" si="121"/>
        <v>75652.000796336841</v>
      </c>
      <c r="H161" s="568">
        <v>75000</v>
      </c>
      <c r="I161" s="783">
        <f t="shared" si="122"/>
        <v>565087.5</v>
      </c>
      <c r="J161" s="568">
        <v>80000</v>
      </c>
      <c r="K161" s="783">
        <f t="shared" si="122"/>
        <v>602760</v>
      </c>
      <c r="L161" s="568">
        <v>80000</v>
      </c>
      <c r="M161" s="783">
        <f t="shared" si="122"/>
        <v>602760</v>
      </c>
      <c r="N161" s="405">
        <f t="shared" si="125"/>
        <v>106.66666666666667</v>
      </c>
      <c r="O161" s="423">
        <f t="shared" si="127"/>
        <v>100</v>
      </c>
    </row>
    <row r="162" spans="1:15" s="230" customFormat="1" ht="13.8" x14ac:dyDescent="0.25">
      <c r="A162" s="374" t="s">
        <v>617</v>
      </c>
      <c r="B162" s="489">
        <v>54</v>
      </c>
      <c r="C162" s="396">
        <v>3722</v>
      </c>
      <c r="D162" s="567" t="s">
        <v>589</v>
      </c>
      <c r="E162" s="568">
        <v>70000</v>
      </c>
      <c r="F162" s="568">
        <v>40000</v>
      </c>
      <c r="G162" s="568">
        <f t="shared" si="121"/>
        <v>5308.9123365850419</v>
      </c>
      <c r="H162" s="568">
        <v>5000</v>
      </c>
      <c r="I162" s="783">
        <f t="shared" si="122"/>
        <v>37672.5</v>
      </c>
      <c r="J162" s="568">
        <v>5000</v>
      </c>
      <c r="K162" s="783">
        <f t="shared" si="122"/>
        <v>37672.5</v>
      </c>
      <c r="L162" s="568">
        <v>5000</v>
      </c>
      <c r="M162" s="783">
        <f t="shared" si="122"/>
        <v>37672.5</v>
      </c>
      <c r="N162" s="405">
        <f t="shared" si="125"/>
        <v>100</v>
      </c>
      <c r="O162" s="423">
        <f t="shared" si="127"/>
        <v>100</v>
      </c>
    </row>
    <row r="163" spans="1:15" s="230" customFormat="1" ht="27.6" x14ac:dyDescent="0.25">
      <c r="A163" s="566" t="s">
        <v>617</v>
      </c>
      <c r="B163" s="489">
        <v>55</v>
      </c>
      <c r="C163" s="396">
        <v>3722</v>
      </c>
      <c r="D163" s="567" t="s">
        <v>424</v>
      </c>
      <c r="E163" s="568">
        <v>70000</v>
      </c>
      <c r="F163" s="568">
        <v>50000</v>
      </c>
      <c r="G163" s="568">
        <f t="shared" si="121"/>
        <v>6636.1404207313026</v>
      </c>
      <c r="H163" s="568">
        <v>7000</v>
      </c>
      <c r="I163" s="783">
        <f t="shared" si="122"/>
        <v>52741.5</v>
      </c>
      <c r="J163" s="568">
        <v>10000</v>
      </c>
      <c r="K163" s="783">
        <f t="shared" si="122"/>
        <v>75345</v>
      </c>
      <c r="L163" s="568">
        <v>10000</v>
      </c>
      <c r="M163" s="783">
        <f t="shared" si="122"/>
        <v>75345</v>
      </c>
      <c r="N163" s="774">
        <f t="shared" si="125"/>
        <v>142.85714285714286</v>
      </c>
      <c r="O163" s="423">
        <f t="shared" si="127"/>
        <v>100</v>
      </c>
    </row>
    <row r="164" spans="1:15" s="230" customFormat="1" ht="27.6" x14ac:dyDescent="0.25">
      <c r="A164" s="566" t="s">
        <v>617</v>
      </c>
      <c r="B164" s="489">
        <v>56</v>
      </c>
      <c r="C164" s="396">
        <v>3722</v>
      </c>
      <c r="D164" s="567" t="s">
        <v>425</v>
      </c>
      <c r="E164" s="568">
        <v>70000</v>
      </c>
      <c r="F164" s="568">
        <v>60000</v>
      </c>
      <c r="G164" s="568">
        <f t="shared" si="121"/>
        <v>7963.3685048775624</v>
      </c>
      <c r="H164" s="568">
        <v>8000</v>
      </c>
      <c r="I164" s="783">
        <f t="shared" si="122"/>
        <v>60276</v>
      </c>
      <c r="J164" s="568">
        <v>10000</v>
      </c>
      <c r="K164" s="783">
        <f t="shared" si="122"/>
        <v>75345</v>
      </c>
      <c r="L164" s="568">
        <v>10000</v>
      </c>
      <c r="M164" s="783">
        <f t="shared" si="122"/>
        <v>75345</v>
      </c>
      <c r="N164" s="774">
        <f t="shared" si="125"/>
        <v>125</v>
      </c>
      <c r="O164" s="423">
        <f t="shared" si="127"/>
        <v>100</v>
      </c>
    </row>
    <row r="165" spans="1:15" s="777" customFormat="1" ht="28.2" thickBot="1" x14ac:dyDescent="0.3">
      <c r="A165" s="575" t="s">
        <v>617</v>
      </c>
      <c r="B165" s="491">
        <v>57</v>
      </c>
      <c r="C165" s="569">
        <v>3722</v>
      </c>
      <c r="D165" s="570" t="s">
        <v>426</v>
      </c>
      <c r="E165" s="571">
        <v>70000</v>
      </c>
      <c r="F165" s="571">
        <v>40000</v>
      </c>
      <c r="G165" s="571">
        <f t="shared" si="121"/>
        <v>5308.9123365850419</v>
      </c>
      <c r="H165" s="571">
        <v>5500</v>
      </c>
      <c r="I165" s="784">
        <f t="shared" si="122"/>
        <v>41439.75</v>
      </c>
      <c r="J165" s="571">
        <v>6000</v>
      </c>
      <c r="K165" s="784">
        <f t="shared" si="122"/>
        <v>45207</v>
      </c>
      <c r="L165" s="571">
        <v>6000</v>
      </c>
      <c r="M165" s="784">
        <f t="shared" si="122"/>
        <v>45207</v>
      </c>
      <c r="N165" s="775">
        <f t="shared" si="125"/>
        <v>109.09090909090908</v>
      </c>
      <c r="O165" s="481">
        <f t="shared" si="127"/>
        <v>100</v>
      </c>
    </row>
    <row r="166" spans="1:15" s="117" customFormat="1" ht="16.2" thickTop="1" x14ac:dyDescent="0.3">
      <c r="A166" s="422"/>
      <c r="B166" s="494"/>
      <c r="C166" s="42"/>
      <c r="D166" s="417" t="s">
        <v>208</v>
      </c>
      <c r="E166" s="392"/>
      <c r="F166" s="391"/>
      <c r="G166" s="391"/>
      <c r="H166" s="391"/>
      <c r="I166" s="580"/>
      <c r="J166" s="391"/>
      <c r="K166" s="580"/>
      <c r="L166" s="391"/>
      <c r="M166" s="580"/>
      <c r="N166" s="936">
        <f>AVERAGE(J168/H168*100)</f>
        <v>100</v>
      </c>
      <c r="O166" s="958">
        <f>AVERAGE(L168/J168*100)</f>
        <v>100</v>
      </c>
    </row>
    <row r="167" spans="1:15" s="29" customFormat="1" ht="13.8" x14ac:dyDescent="0.25">
      <c r="A167" s="422"/>
      <c r="B167" s="494"/>
      <c r="C167" s="42"/>
      <c r="D167" s="416" t="s">
        <v>197</v>
      </c>
      <c r="E167" s="382"/>
      <c r="F167" s="391"/>
      <c r="G167" s="391"/>
      <c r="H167" s="391"/>
      <c r="I167" s="580"/>
      <c r="J167" s="391"/>
      <c r="K167" s="580"/>
      <c r="L167" s="391"/>
      <c r="M167" s="580"/>
      <c r="N167" s="937"/>
      <c r="O167" s="959"/>
    </row>
    <row r="168" spans="1:15" ht="31.2" x14ac:dyDescent="0.3">
      <c r="A168" s="455"/>
      <c r="B168" s="495"/>
      <c r="C168" s="117"/>
      <c r="D168" s="461" t="s">
        <v>614</v>
      </c>
      <c r="E168" s="456">
        <v>15000</v>
      </c>
      <c r="F168" s="454">
        <f t="shared" ref="F168:M170" si="128">SUM(F169)</f>
        <v>45000</v>
      </c>
      <c r="G168" s="454">
        <f t="shared" si="128"/>
        <v>5972.5263786581718</v>
      </c>
      <c r="H168" s="454">
        <f t="shared" si="128"/>
        <v>6000</v>
      </c>
      <c r="I168" s="581">
        <f t="shared" si="128"/>
        <v>45207</v>
      </c>
      <c r="J168" s="454">
        <f t="shared" si="128"/>
        <v>6000</v>
      </c>
      <c r="K168" s="581">
        <f t="shared" si="128"/>
        <v>45207</v>
      </c>
      <c r="L168" s="454">
        <f t="shared" si="128"/>
        <v>6000</v>
      </c>
      <c r="M168" s="581">
        <f t="shared" si="128"/>
        <v>45207</v>
      </c>
      <c r="N168" s="937"/>
      <c r="O168" s="959"/>
    </row>
    <row r="169" spans="1:15" ht="13.8" x14ac:dyDescent="0.25">
      <c r="A169" s="377" t="s">
        <v>618</v>
      </c>
      <c r="B169" s="490"/>
      <c r="C169" s="397">
        <v>38</v>
      </c>
      <c r="D169" s="384" t="s">
        <v>79</v>
      </c>
      <c r="E169" s="381">
        <v>15000</v>
      </c>
      <c r="F169" s="381">
        <f t="shared" si="128"/>
        <v>45000</v>
      </c>
      <c r="G169" s="381">
        <f t="shared" si="128"/>
        <v>5972.5263786581718</v>
      </c>
      <c r="H169" s="381">
        <f t="shared" si="128"/>
        <v>6000</v>
      </c>
      <c r="I169" s="584">
        <f t="shared" si="128"/>
        <v>45207</v>
      </c>
      <c r="J169" s="381">
        <f t="shared" si="128"/>
        <v>6000</v>
      </c>
      <c r="K169" s="584">
        <f t="shared" si="128"/>
        <v>45207</v>
      </c>
      <c r="L169" s="381">
        <f t="shared" si="128"/>
        <v>6000</v>
      </c>
      <c r="M169" s="584">
        <f t="shared" si="128"/>
        <v>45207</v>
      </c>
      <c r="N169" s="405">
        <f t="shared" ref="N169:N171" si="129">AVERAGE(J169/H169*100)</f>
        <v>100</v>
      </c>
      <c r="O169" s="423">
        <f>AVERAGE(L169/J169*100)</f>
        <v>100</v>
      </c>
    </row>
    <row r="170" spans="1:15" ht="13.8" x14ac:dyDescent="0.25">
      <c r="A170" s="376" t="s">
        <v>618</v>
      </c>
      <c r="B170" s="489"/>
      <c r="C170" s="395">
        <v>381</v>
      </c>
      <c r="D170" s="387" t="s">
        <v>36</v>
      </c>
      <c r="E170" s="382">
        <v>15000</v>
      </c>
      <c r="F170" s="382">
        <f t="shared" si="128"/>
        <v>45000</v>
      </c>
      <c r="G170" s="382">
        <f t="shared" si="128"/>
        <v>5972.5263786581718</v>
      </c>
      <c r="H170" s="382">
        <f t="shared" si="128"/>
        <v>6000</v>
      </c>
      <c r="I170" s="583">
        <f t="shared" si="128"/>
        <v>45207</v>
      </c>
      <c r="J170" s="382">
        <f t="shared" si="128"/>
        <v>6000</v>
      </c>
      <c r="K170" s="583">
        <f t="shared" si="128"/>
        <v>45207</v>
      </c>
      <c r="L170" s="382">
        <f t="shared" si="128"/>
        <v>6000</v>
      </c>
      <c r="M170" s="583">
        <f t="shared" si="128"/>
        <v>45207</v>
      </c>
      <c r="N170" s="405">
        <f t="shared" si="129"/>
        <v>100</v>
      </c>
      <c r="O170" s="423">
        <f t="shared" ref="O170:O171" si="130">AVERAGE(L170/J170*100)</f>
        <v>100</v>
      </c>
    </row>
    <row r="171" spans="1:15" s="411" customFormat="1" ht="14.4" thickBot="1" x14ac:dyDescent="0.3">
      <c r="A171" s="433" t="s">
        <v>618</v>
      </c>
      <c r="B171" s="491">
        <v>58</v>
      </c>
      <c r="C171" s="434">
        <v>3811</v>
      </c>
      <c r="D171" s="408" t="s">
        <v>515</v>
      </c>
      <c r="E171" s="409">
        <v>15000</v>
      </c>
      <c r="F171" s="409">
        <v>45000</v>
      </c>
      <c r="G171" s="409">
        <f>F171/7.5345</f>
        <v>5972.5263786581718</v>
      </c>
      <c r="H171" s="409">
        <v>6000</v>
      </c>
      <c r="I171" s="585">
        <f>H171*7.5345</f>
        <v>45207</v>
      </c>
      <c r="J171" s="409">
        <v>6000</v>
      </c>
      <c r="K171" s="585">
        <f>J171*7.5345</f>
        <v>45207</v>
      </c>
      <c r="L171" s="409">
        <v>6000</v>
      </c>
      <c r="M171" s="585">
        <f>L171*7.5345</f>
        <v>45207</v>
      </c>
      <c r="N171" s="480">
        <f t="shared" si="129"/>
        <v>100</v>
      </c>
      <c r="O171" s="481">
        <f t="shared" si="130"/>
        <v>100</v>
      </c>
    </row>
    <row r="172" spans="1:15" s="117" customFormat="1" ht="16.2" thickTop="1" x14ac:dyDescent="0.3">
      <c r="A172" s="422"/>
      <c r="B172" s="494"/>
      <c r="C172" s="42"/>
      <c r="D172" s="417" t="s">
        <v>208</v>
      </c>
      <c r="E172" s="392"/>
      <c r="F172" s="391"/>
      <c r="G172" s="391"/>
      <c r="H172" s="391"/>
      <c r="I172" s="580"/>
      <c r="J172" s="391"/>
      <c r="K172" s="580"/>
      <c r="L172" s="391"/>
      <c r="M172" s="580"/>
      <c r="N172" s="936">
        <f>AVERAGE(J174/H174*100)</f>
        <v>85.714285714285708</v>
      </c>
      <c r="O172" s="958">
        <f>AVERAGE(L174/J174*100)</f>
        <v>83.333333333333343</v>
      </c>
    </row>
    <row r="173" spans="1:15" s="29" customFormat="1" ht="13.8" x14ac:dyDescent="0.25">
      <c r="A173" s="422"/>
      <c r="B173" s="494"/>
      <c r="C173" s="42"/>
      <c r="D173" s="416" t="s">
        <v>406</v>
      </c>
      <c r="E173" s="382"/>
      <c r="F173" s="580"/>
      <c r="G173" s="580"/>
      <c r="H173" s="391"/>
      <c r="I173" s="580"/>
      <c r="J173" s="391"/>
      <c r="K173" s="580"/>
      <c r="L173" s="391"/>
      <c r="M173" s="580"/>
      <c r="N173" s="937"/>
      <c r="O173" s="959"/>
    </row>
    <row r="174" spans="1:15" ht="31.2" x14ac:dyDescent="0.3">
      <c r="A174" s="455"/>
      <c r="B174" s="495"/>
      <c r="C174" s="117"/>
      <c r="D174" s="461" t="s">
        <v>615</v>
      </c>
      <c r="E174" s="456">
        <v>10000</v>
      </c>
      <c r="F174" s="454">
        <f t="shared" ref="F174:M176" si="131">SUM(F175)</f>
        <v>50000</v>
      </c>
      <c r="G174" s="454">
        <f t="shared" si="131"/>
        <v>6636.1404207313026</v>
      </c>
      <c r="H174" s="454">
        <f t="shared" si="131"/>
        <v>7000</v>
      </c>
      <c r="I174" s="581">
        <f t="shared" si="131"/>
        <v>52741.5</v>
      </c>
      <c r="J174" s="454">
        <f t="shared" si="131"/>
        <v>6000</v>
      </c>
      <c r="K174" s="581">
        <f t="shared" si="131"/>
        <v>45207</v>
      </c>
      <c r="L174" s="454">
        <f t="shared" si="131"/>
        <v>5000</v>
      </c>
      <c r="M174" s="581">
        <f t="shared" si="131"/>
        <v>37672.5</v>
      </c>
      <c r="N174" s="937"/>
      <c r="O174" s="959"/>
    </row>
    <row r="175" spans="1:15" ht="13.8" x14ac:dyDescent="0.25">
      <c r="A175" s="441" t="s">
        <v>619</v>
      </c>
      <c r="B175" s="490"/>
      <c r="C175" s="397">
        <v>37</v>
      </c>
      <c r="D175" s="384" t="s">
        <v>76</v>
      </c>
      <c r="E175" s="381">
        <v>10000</v>
      </c>
      <c r="F175" s="381">
        <f t="shared" si="131"/>
        <v>50000</v>
      </c>
      <c r="G175" s="381">
        <f t="shared" si="131"/>
        <v>6636.1404207313026</v>
      </c>
      <c r="H175" s="381">
        <f t="shared" si="131"/>
        <v>7000</v>
      </c>
      <c r="I175" s="584">
        <f t="shared" si="131"/>
        <v>52741.5</v>
      </c>
      <c r="J175" s="381">
        <f t="shared" si="131"/>
        <v>6000</v>
      </c>
      <c r="K175" s="584">
        <f t="shared" si="131"/>
        <v>45207</v>
      </c>
      <c r="L175" s="381">
        <f t="shared" si="131"/>
        <v>5000</v>
      </c>
      <c r="M175" s="584">
        <f t="shared" si="131"/>
        <v>37672.5</v>
      </c>
      <c r="N175" s="405">
        <f t="shared" ref="N175:N177" si="132">AVERAGE(J175/H175*100)</f>
        <v>85.714285714285708</v>
      </c>
      <c r="O175" s="423">
        <f>AVERAGE(L175/J175*100)</f>
        <v>83.333333333333343</v>
      </c>
    </row>
    <row r="176" spans="1:15" s="483" customFormat="1" ht="13.8" x14ac:dyDescent="0.25">
      <c r="A176" s="376" t="s">
        <v>619</v>
      </c>
      <c r="B176" s="489"/>
      <c r="C176" s="395">
        <v>372</v>
      </c>
      <c r="D176" s="387" t="s">
        <v>76</v>
      </c>
      <c r="E176" s="382">
        <v>10000</v>
      </c>
      <c r="F176" s="382">
        <f t="shared" si="131"/>
        <v>50000</v>
      </c>
      <c r="G176" s="382">
        <f t="shared" si="131"/>
        <v>6636.1404207313026</v>
      </c>
      <c r="H176" s="382">
        <f t="shared" si="131"/>
        <v>7000</v>
      </c>
      <c r="I176" s="583">
        <f t="shared" si="131"/>
        <v>52741.5</v>
      </c>
      <c r="J176" s="382">
        <f t="shared" si="131"/>
        <v>6000</v>
      </c>
      <c r="K176" s="583">
        <f t="shared" si="131"/>
        <v>45207</v>
      </c>
      <c r="L176" s="382">
        <f t="shared" si="131"/>
        <v>5000</v>
      </c>
      <c r="M176" s="583">
        <f t="shared" si="131"/>
        <v>37672.5</v>
      </c>
      <c r="N176" s="405">
        <f t="shared" si="132"/>
        <v>85.714285714285708</v>
      </c>
      <c r="O176" s="423">
        <f t="shared" ref="O176:O177" si="133">AVERAGE(L176/J176*100)</f>
        <v>83.333333333333343</v>
      </c>
    </row>
    <row r="177" spans="1:15" ht="14.4" thickBot="1" x14ac:dyDescent="0.3">
      <c r="A177" s="376" t="s">
        <v>619</v>
      </c>
      <c r="B177" s="496">
        <v>59</v>
      </c>
      <c r="C177" s="419">
        <v>3722</v>
      </c>
      <c r="D177" s="389" t="s">
        <v>78</v>
      </c>
      <c r="E177" s="380">
        <v>10000</v>
      </c>
      <c r="F177" s="380">
        <v>50000</v>
      </c>
      <c r="G177" s="382">
        <f>F177/7.5345</f>
        <v>6636.1404207313026</v>
      </c>
      <c r="H177" s="382">
        <v>7000</v>
      </c>
      <c r="I177" s="583">
        <f>H177*7.5345</f>
        <v>52741.5</v>
      </c>
      <c r="J177" s="382">
        <v>6000</v>
      </c>
      <c r="K177" s="583">
        <f>J177*7.5345</f>
        <v>45207</v>
      </c>
      <c r="L177" s="382">
        <v>5000</v>
      </c>
      <c r="M177" s="583">
        <f>L177*7.5345</f>
        <v>37672.5</v>
      </c>
      <c r="N177" s="405">
        <f t="shared" si="132"/>
        <v>85.714285714285708</v>
      </c>
      <c r="O177" s="423">
        <f t="shared" si="133"/>
        <v>83.333333333333343</v>
      </c>
    </row>
    <row r="178" spans="1:15" s="230" customFormat="1" ht="18" thickBot="1" x14ac:dyDescent="0.3">
      <c r="A178" s="962" t="s">
        <v>570</v>
      </c>
      <c r="B178" s="963"/>
      <c r="C178" s="963"/>
      <c r="D178" s="964"/>
      <c r="E178" s="657">
        <v>35000</v>
      </c>
      <c r="F178" s="657">
        <f t="shared" ref="F178:I178" si="134">SUM(F181)</f>
        <v>100000</v>
      </c>
      <c r="G178" s="657">
        <f t="shared" si="134"/>
        <v>13272.280841462605</v>
      </c>
      <c r="H178" s="657">
        <f t="shared" si="134"/>
        <v>13500</v>
      </c>
      <c r="I178" s="662">
        <f t="shared" si="134"/>
        <v>101715.75</v>
      </c>
      <c r="J178" s="657">
        <f t="shared" ref="J178:L178" si="135">SUM(J181)</f>
        <v>14000</v>
      </c>
      <c r="K178" s="662">
        <f t="shared" ref="K178:M178" si="136">SUM(K181)</f>
        <v>105483</v>
      </c>
      <c r="L178" s="657">
        <f t="shared" si="135"/>
        <v>15000</v>
      </c>
      <c r="M178" s="662">
        <f t="shared" si="136"/>
        <v>113017.5</v>
      </c>
      <c r="N178" s="664">
        <f>AVERAGE(J178/H178*100)</f>
        <v>103.7037037037037</v>
      </c>
      <c r="O178" s="665">
        <f>AVERAGE(L178/J178*100)</f>
        <v>107.14285714285714</v>
      </c>
    </row>
    <row r="179" spans="1:15" s="117" customFormat="1" ht="15.6" x14ac:dyDescent="0.3">
      <c r="A179" s="422"/>
      <c r="B179" s="42"/>
      <c r="C179" s="42"/>
      <c r="D179" s="417" t="s">
        <v>211</v>
      </c>
      <c r="E179" s="392"/>
      <c r="F179" s="391"/>
      <c r="G179" s="391"/>
      <c r="H179" s="391"/>
      <c r="I179" s="580"/>
      <c r="J179" s="391"/>
      <c r="K179" s="580"/>
      <c r="L179" s="391"/>
      <c r="M179" s="580"/>
      <c r="N179" s="936">
        <f>AVERAGE(J181/H181*100)</f>
        <v>103.7037037037037</v>
      </c>
      <c r="O179" s="958">
        <f>AVERAGE(L181/J181*100)</f>
        <v>107.14285714285714</v>
      </c>
    </row>
    <row r="180" spans="1:15" s="29" customFormat="1" ht="13.8" x14ac:dyDescent="0.25">
      <c r="A180" s="422"/>
      <c r="B180" s="42"/>
      <c r="C180" s="42"/>
      <c r="D180" s="416" t="s">
        <v>195</v>
      </c>
      <c r="E180" s="382"/>
      <c r="F180" s="391"/>
      <c r="G180" s="391"/>
      <c r="H180" s="391"/>
      <c r="I180" s="580"/>
      <c r="J180" s="391"/>
      <c r="K180" s="580"/>
      <c r="L180" s="391"/>
      <c r="M180" s="580"/>
      <c r="N180" s="937"/>
      <c r="O180" s="959"/>
    </row>
    <row r="181" spans="1:15" ht="15.6" x14ac:dyDescent="0.3">
      <c r="A181" s="455"/>
      <c r="B181" s="117"/>
      <c r="C181" s="117"/>
      <c r="D181" s="461" t="s">
        <v>474</v>
      </c>
      <c r="E181" s="456">
        <v>35000</v>
      </c>
      <c r="F181" s="454">
        <f t="shared" ref="F181:M183" si="137">SUM(F182)</f>
        <v>100000</v>
      </c>
      <c r="G181" s="454">
        <f t="shared" si="137"/>
        <v>13272.280841462605</v>
      </c>
      <c r="H181" s="454">
        <f t="shared" si="137"/>
        <v>13500</v>
      </c>
      <c r="I181" s="581">
        <f t="shared" si="137"/>
        <v>101715.75</v>
      </c>
      <c r="J181" s="454">
        <f t="shared" si="137"/>
        <v>14000</v>
      </c>
      <c r="K181" s="581">
        <f t="shared" si="137"/>
        <v>105483</v>
      </c>
      <c r="L181" s="454">
        <f t="shared" si="137"/>
        <v>15000</v>
      </c>
      <c r="M181" s="581">
        <f t="shared" si="137"/>
        <v>113017.5</v>
      </c>
      <c r="N181" s="937"/>
      <c r="O181" s="959"/>
    </row>
    <row r="182" spans="1:15" s="132" customFormat="1" ht="13.8" x14ac:dyDescent="0.25">
      <c r="A182" s="377" t="s">
        <v>472</v>
      </c>
      <c r="B182" s="383"/>
      <c r="C182" s="373">
        <v>32</v>
      </c>
      <c r="D182" s="384" t="s">
        <v>180</v>
      </c>
      <c r="E182" s="381">
        <v>35000</v>
      </c>
      <c r="F182" s="381">
        <f t="shared" si="137"/>
        <v>100000</v>
      </c>
      <c r="G182" s="381">
        <f t="shared" si="137"/>
        <v>13272.280841462605</v>
      </c>
      <c r="H182" s="381">
        <f t="shared" si="137"/>
        <v>13500</v>
      </c>
      <c r="I182" s="584">
        <f t="shared" si="137"/>
        <v>101715.75</v>
      </c>
      <c r="J182" s="381">
        <f t="shared" si="137"/>
        <v>14000</v>
      </c>
      <c r="K182" s="584">
        <f t="shared" si="137"/>
        <v>105483</v>
      </c>
      <c r="L182" s="381">
        <f t="shared" si="137"/>
        <v>15000</v>
      </c>
      <c r="M182" s="584">
        <f t="shared" si="137"/>
        <v>113017.5</v>
      </c>
      <c r="N182" s="405">
        <f t="shared" ref="N182:N184" si="138">AVERAGE(J182/H182*100)</f>
        <v>103.7037037037037</v>
      </c>
      <c r="O182" s="423">
        <f>AVERAGE(L182/J182*100)</f>
        <v>107.14285714285714</v>
      </c>
    </row>
    <row r="183" spans="1:15" s="483" customFormat="1" ht="13.8" x14ac:dyDescent="0.25">
      <c r="A183" s="374" t="s">
        <v>472</v>
      </c>
      <c r="B183" s="385"/>
      <c r="C183" s="386">
        <v>323</v>
      </c>
      <c r="D183" s="387" t="s">
        <v>55</v>
      </c>
      <c r="E183" s="382">
        <v>35000</v>
      </c>
      <c r="F183" s="382">
        <f t="shared" si="137"/>
        <v>100000</v>
      </c>
      <c r="G183" s="382">
        <f t="shared" si="137"/>
        <v>13272.280841462605</v>
      </c>
      <c r="H183" s="382">
        <f t="shared" si="137"/>
        <v>13500</v>
      </c>
      <c r="I183" s="583">
        <f t="shared" si="137"/>
        <v>101715.75</v>
      </c>
      <c r="J183" s="382">
        <f t="shared" si="137"/>
        <v>14000</v>
      </c>
      <c r="K183" s="583">
        <f t="shared" si="137"/>
        <v>105483</v>
      </c>
      <c r="L183" s="382">
        <f t="shared" si="137"/>
        <v>15000</v>
      </c>
      <c r="M183" s="583">
        <f t="shared" si="137"/>
        <v>113017.5</v>
      </c>
      <c r="N183" s="405">
        <f t="shared" si="138"/>
        <v>103.7037037037037</v>
      </c>
      <c r="O183" s="423">
        <f t="shared" ref="O183:O184" si="139">AVERAGE(L183/J183*100)</f>
        <v>107.14285714285714</v>
      </c>
    </row>
    <row r="184" spans="1:15" ht="14.4" thickBot="1" x14ac:dyDescent="0.3">
      <c r="A184" s="374" t="s">
        <v>472</v>
      </c>
      <c r="B184" s="496">
        <v>60</v>
      </c>
      <c r="C184" s="419">
        <v>3234</v>
      </c>
      <c r="D184" s="389" t="s">
        <v>59</v>
      </c>
      <c r="E184" s="380">
        <v>35000</v>
      </c>
      <c r="F184" s="380">
        <v>100000</v>
      </c>
      <c r="G184" s="382">
        <f>F184/7.5345</f>
        <v>13272.280841462605</v>
      </c>
      <c r="H184" s="382">
        <v>13500</v>
      </c>
      <c r="I184" s="583">
        <f>H184*7.5345</f>
        <v>101715.75</v>
      </c>
      <c r="J184" s="382">
        <v>14000</v>
      </c>
      <c r="K184" s="583">
        <f>J184*7.5345</f>
        <v>105483</v>
      </c>
      <c r="L184" s="382">
        <v>15000</v>
      </c>
      <c r="M184" s="583">
        <f>L184*7.5345</f>
        <v>113017.5</v>
      </c>
      <c r="N184" s="405">
        <f t="shared" si="138"/>
        <v>103.7037037037037</v>
      </c>
      <c r="O184" s="423">
        <f t="shared" si="139"/>
        <v>107.14285714285714</v>
      </c>
    </row>
    <row r="185" spans="1:15" s="230" customFormat="1" ht="18" thickBot="1" x14ac:dyDescent="0.3">
      <c r="A185" s="962" t="s">
        <v>571</v>
      </c>
      <c r="B185" s="963"/>
      <c r="C185" s="963"/>
      <c r="D185" s="964"/>
      <c r="E185" s="657">
        <v>40000</v>
      </c>
      <c r="F185" s="657">
        <f t="shared" ref="F185:I185" si="140">SUM(F188+F194)</f>
        <v>70000</v>
      </c>
      <c r="G185" s="657">
        <f t="shared" si="140"/>
        <v>9290.596589023824</v>
      </c>
      <c r="H185" s="657">
        <f t="shared" si="140"/>
        <v>9200</v>
      </c>
      <c r="I185" s="662">
        <f t="shared" si="140"/>
        <v>69317.399999999994</v>
      </c>
      <c r="J185" s="657">
        <f t="shared" ref="J185:M185" si="141">SUM(J188+J194)</f>
        <v>10000</v>
      </c>
      <c r="K185" s="662">
        <f t="shared" ref="K185" si="142">SUM(K188+K194)</f>
        <v>75345</v>
      </c>
      <c r="L185" s="657">
        <f t="shared" si="141"/>
        <v>10000</v>
      </c>
      <c r="M185" s="662">
        <f t="shared" si="141"/>
        <v>75345</v>
      </c>
      <c r="N185" s="664">
        <f>AVERAGE(J185/H185*100)</f>
        <v>108.69565217391303</v>
      </c>
      <c r="O185" s="665">
        <f>AVERAGE(L185/J185*100)</f>
        <v>100</v>
      </c>
    </row>
    <row r="186" spans="1:15" s="117" customFormat="1" ht="15.6" x14ac:dyDescent="0.3">
      <c r="A186" s="422"/>
      <c r="B186" s="42"/>
      <c r="C186" s="42"/>
      <c r="D186" s="417" t="s">
        <v>178</v>
      </c>
      <c r="E186" s="392"/>
      <c r="F186" s="391"/>
      <c r="G186" s="391"/>
      <c r="H186" s="391"/>
      <c r="I186" s="580"/>
      <c r="J186" s="391"/>
      <c r="K186" s="580"/>
      <c r="L186" s="391"/>
      <c r="M186" s="580"/>
      <c r="N186" s="936">
        <f>AVERAGE(J188/H188*100)</f>
        <v>107.69230769230769</v>
      </c>
      <c r="O186" s="958">
        <f>AVERAGE(L188/J188*100)</f>
        <v>100</v>
      </c>
    </row>
    <row r="187" spans="1:15" s="29" customFormat="1" ht="13.8" x14ac:dyDescent="0.25">
      <c r="A187" s="422"/>
      <c r="B187" s="42"/>
      <c r="C187" s="42"/>
      <c r="D187" s="416" t="s">
        <v>197</v>
      </c>
      <c r="E187" s="382"/>
      <c r="F187" s="391"/>
      <c r="G187" s="391"/>
      <c r="H187" s="391"/>
      <c r="I187" s="580"/>
      <c r="J187" s="391"/>
      <c r="K187" s="580"/>
      <c r="L187" s="391"/>
      <c r="M187" s="580"/>
      <c r="N187" s="937"/>
      <c r="O187" s="959"/>
    </row>
    <row r="188" spans="1:15" ht="31.2" x14ac:dyDescent="0.3">
      <c r="A188" s="455"/>
      <c r="B188" s="117"/>
      <c r="C188" s="117"/>
      <c r="D188" s="461" t="s">
        <v>439</v>
      </c>
      <c r="E188" s="456">
        <v>40000</v>
      </c>
      <c r="F188" s="454">
        <f t="shared" ref="F188:M190" si="143">SUM(F189)</f>
        <v>50000</v>
      </c>
      <c r="G188" s="454">
        <f t="shared" si="143"/>
        <v>6636.1404207313026</v>
      </c>
      <c r="H188" s="454">
        <f t="shared" si="143"/>
        <v>6500</v>
      </c>
      <c r="I188" s="581">
        <f t="shared" si="143"/>
        <v>48974.25</v>
      </c>
      <c r="J188" s="454">
        <f t="shared" si="143"/>
        <v>7000</v>
      </c>
      <c r="K188" s="581">
        <f t="shared" si="143"/>
        <v>52741.5</v>
      </c>
      <c r="L188" s="454">
        <f t="shared" si="143"/>
        <v>7000</v>
      </c>
      <c r="M188" s="581">
        <f t="shared" si="143"/>
        <v>52741.5</v>
      </c>
      <c r="N188" s="937"/>
      <c r="O188" s="959"/>
    </row>
    <row r="189" spans="1:15" ht="13.8" x14ac:dyDescent="0.25">
      <c r="A189" s="377" t="s">
        <v>473</v>
      </c>
      <c r="B189" s="383"/>
      <c r="C189" s="373">
        <v>36</v>
      </c>
      <c r="D189" s="384" t="s">
        <v>136</v>
      </c>
      <c r="E189" s="381">
        <v>40000</v>
      </c>
      <c r="F189" s="381">
        <f t="shared" si="143"/>
        <v>50000</v>
      </c>
      <c r="G189" s="381">
        <f t="shared" si="143"/>
        <v>6636.1404207313026</v>
      </c>
      <c r="H189" s="381">
        <f t="shared" si="143"/>
        <v>6500</v>
      </c>
      <c r="I189" s="584">
        <f t="shared" si="143"/>
        <v>48974.25</v>
      </c>
      <c r="J189" s="381">
        <f t="shared" si="143"/>
        <v>7000</v>
      </c>
      <c r="K189" s="584">
        <f t="shared" si="143"/>
        <v>52741.5</v>
      </c>
      <c r="L189" s="381">
        <f t="shared" si="143"/>
        <v>7000</v>
      </c>
      <c r="M189" s="584">
        <f t="shared" si="143"/>
        <v>52741.5</v>
      </c>
      <c r="N189" s="405">
        <f t="shared" ref="N189:N191" si="144">AVERAGE(J189/H189*100)</f>
        <v>107.69230769230769</v>
      </c>
      <c r="O189" s="423">
        <f>AVERAGE(L189/J189*100)</f>
        <v>100</v>
      </c>
    </row>
    <row r="190" spans="1:15" ht="13.8" x14ac:dyDescent="0.25">
      <c r="A190" s="374" t="s">
        <v>473</v>
      </c>
      <c r="B190" s="385"/>
      <c r="C190" s="386">
        <v>363</v>
      </c>
      <c r="D190" s="387" t="s">
        <v>139</v>
      </c>
      <c r="E190" s="382">
        <v>40000</v>
      </c>
      <c r="F190" s="382">
        <f t="shared" si="143"/>
        <v>50000</v>
      </c>
      <c r="G190" s="382">
        <f t="shared" si="143"/>
        <v>6636.1404207313026</v>
      </c>
      <c r="H190" s="382">
        <f t="shared" si="143"/>
        <v>6500</v>
      </c>
      <c r="I190" s="583">
        <f t="shared" si="143"/>
        <v>48974.25</v>
      </c>
      <c r="J190" s="382">
        <f t="shared" si="143"/>
        <v>7000</v>
      </c>
      <c r="K190" s="583">
        <f t="shared" si="143"/>
        <v>52741.5</v>
      </c>
      <c r="L190" s="382">
        <f t="shared" si="143"/>
        <v>7000</v>
      </c>
      <c r="M190" s="583">
        <f t="shared" si="143"/>
        <v>52741.5</v>
      </c>
      <c r="N190" s="405">
        <f t="shared" si="144"/>
        <v>107.69230769230769</v>
      </c>
      <c r="O190" s="423">
        <f t="shared" ref="O190:O191" si="145">AVERAGE(L190/J190*100)</f>
        <v>100</v>
      </c>
    </row>
    <row r="191" spans="1:15" s="411" customFormat="1" ht="14.4" thickBot="1" x14ac:dyDescent="0.3">
      <c r="A191" s="428" t="s">
        <v>473</v>
      </c>
      <c r="B191" s="491">
        <v>61</v>
      </c>
      <c r="C191" s="407">
        <v>3632</v>
      </c>
      <c r="D191" s="408" t="s">
        <v>137</v>
      </c>
      <c r="E191" s="409">
        <v>40000</v>
      </c>
      <c r="F191" s="409">
        <v>50000</v>
      </c>
      <c r="G191" s="409">
        <f>F191/7.5345</f>
        <v>6636.1404207313026</v>
      </c>
      <c r="H191" s="409">
        <v>6500</v>
      </c>
      <c r="I191" s="585">
        <f>H191*7.5345</f>
        <v>48974.25</v>
      </c>
      <c r="J191" s="409">
        <v>7000</v>
      </c>
      <c r="K191" s="585">
        <f>J191*7.5345</f>
        <v>52741.5</v>
      </c>
      <c r="L191" s="409">
        <v>7000</v>
      </c>
      <c r="M191" s="585">
        <f>L191*7.5345</f>
        <v>52741.5</v>
      </c>
      <c r="N191" s="480">
        <f t="shared" si="144"/>
        <v>107.69230769230769</v>
      </c>
      <c r="O191" s="481">
        <f t="shared" si="145"/>
        <v>100</v>
      </c>
    </row>
    <row r="192" spans="1:15" s="117" customFormat="1" ht="16.2" thickTop="1" x14ac:dyDescent="0.3">
      <c r="A192" s="422"/>
      <c r="B192" s="42"/>
      <c r="C192" s="42"/>
      <c r="D192" s="417" t="s">
        <v>178</v>
      </c>
      <c r="E192" s="392"/>
      <c r="F192" s="391"/>
      <c r="G192" s="391"/>
      <c r="H192" s="391"/>
      <c r="I192" s="580"/>
      <c r="J192" s="391"/>
      <c r="K192" s="580"/>
      <c r="L192" s="391"/>
      <c r="M192" s="580"/>
      <c r="N192" s="936">
        <f>AVERAGE(J194/H194*100)</f>
        <v>111.11111111111111</v>
      </c>
      <c r="O192" s="958">
        <f>AVERAGE(L194/J194*100)</f>
        <v>100</v>
      </c>
    </row>
    <row r="193" spans="1:15" s="29" customFormat="1" ht="13.8" x14ac:dyDescent="0.25">
      <c r="A193" s="422"/>
      <c r="B193" s="42"/>
      <c r="C193" s="42"/>
      <c r="D193" s="416" t="s">
        <v>197</v>
      </c>
      <c r="E193" s="382"/>
      <c r="F193" s="391"/>
      <c r="G193" s="391"/>
      <c r="H193" s="391"/>
      <c r="I193" s="580"/>
      <c r="J193" s="391"/>
      <c r="K193" s="580"/>
      <c r="L193" s="391"/>
      <c r="M193" s="580"/>
      <c r="N193" s="937"/>
      <c r="O193" s="959"/>
    </row>
    <row r="194" spans="1:15" ht="15.6" x14ac:dyDescent="0.3">
      <c r="A194" s="455"/>
      <c r="B194" s="117"/>
      <c r="C194" s="117"/>
      <c r="D194" s="461" t="s">
        <v>440</v>
      </c>
      <c r="E194" s="456">
        <v>40000</v>
      </c>
      <c r="F194" s="454">
        <f t="shared" ref="F194:M195" si="146">SUM(F195)</f>
        <v>20000</v>
      </c>
      <c r="G194" s="454">
        <f t="shared" si="146"/>
        <v>2654.4561682925209</v>
      </c>
      <c r="H194" s="454">
        <f t="shared" si="146"/>
        <v>2700</v>
      </c>
      <c r="I194" s="581">
        <f t="shared" si="146"/>
        <v>20343.150000000001</v>
      </c>
      <c r="J194" s="454">
        <f t="shared" si="146"/>
        <v>3000</v>
      </c>
      <c r="K194" s="581">
        <f t="shared" si="146"/>
        <v>22603.5</v>
      </c>
      <c r="L194" s="454">
        <f t="shared" si="146"/>
        <v>3000</v>
      </c>
      <c r="M194" s="581">
        <f t="shared" si="146"/>
        <v>22603.5</v>
      </c>
      <c r="N194" s="937"/>
      <c r="O194" s="959"/>
    </row>
    <row r="195" spans="1:15" ht="13.8" x14ac:dyDescent="0.25">
      <c r="A195" s="377" t="s">
        <v>620</v>
      </c>
      <c r="B195" s="383"/>
      <c r="C195" s="373">
        <v>32</v>
      </c>
      <c r="D195" s="384" t="s">
        <v>46</v>
      </c>
      <c r="E195" s="381">
        <v>40000</v>
      </c>
      <c r="F195" s="381">
        <f t="shared" si="146"/>
        <v>20000</v>
      </c>
      <c r="G195" s="381">
        <f t="shared" si="146"/>
        <v>2654.4561682925209</v>
      </c>
      <c r="H195" s="381">
        <f t="shared" si="146"/>
        <v>2700</v>
      </c>
      <c r="I195" s="584">
        <f t="shared" si="146"/>
        <v>20343.150000000001</v>
      </c>
      <c r="J195" s="381">
        <f t="shared" si="146"/>
        <v>3000</v>
      </c>
      <c r="K195" s="584">
        <f t="shared" si="146"/>
        <v>22603.5</v>
      </c>
      <c r="L195" s="381">
        <f t="shared" si="146"/>
        <v>3000</v>
      </c>
      <c r="M195" s="584">
        <f t="shared" si="146"/>
        <v>22603.5</v>
      </c>
      <c r="N195" s="405">
        <f t="shared" ref="N195:N198" si="147">AVERAGE(J195/H195*100)</f>
        <v>111.11111111111111</v>
      </c>
      <c r="O195" s="423">
        <f>AVERAGE(L195/J195*100)</f>
        <v>100</v>
      </c>
    </row>
    <row r="196" spans="1:15" ht="13.8" x14ac:dyDescent="0.25">
      <c r="A196" s="374" t="s">
        <v>620</v>
      </c>
      <c r="B196" s="385"/>
      <c r="C196" s="386">
        <v>323</v>
      </c>
      <c r="D196" s="387" t="s">
        <v>55</v>
      </c>
      <c r="E196" s="382">
        <v>40000</v>
      </c>
      <c r="F196" s="382">
        <f t="shared" ref="F196:I196" si="148">SUM(F197:F198)</f>
        <v>20000</v>
      </c>
      <c r="G196" s="382">
        <f t="shared" si="148"/>
        <v>2654.4561682925209</v>
      </c>
      <c r="H196" s="382">
        <f t="shared" si="148"/>
        <v>2700</v>
      </c>
      <c r="I196" s="583">
        <f t="shared" si="148"/>
        <v>20343.150000000001</v>
      </c>
      <c r="J196" s="382">
        <f t="shared" ref="J196:L196" si="149">SUM(J197:J198)</f>
        <v>3000</v>
      </c>
      <c r="K196" s="583">
        <f t="shared" ref="K196:M196" si="150">SUM(K197:K198)</f>
        <v>22603.5</v>
      </c>
      <c r="L196" s="382">
        <f t="shared" si="149"/>
        <v>3000</v>
      </c>
      <c r="M196" s="583">
        <f t="shared" si="150"/>
        <v>22603.5</v>
      </c>
      <c r="N196" s="405">
        <f t="shared" si="147"/>
        <v>111.11111111111111</v>
      </c>
      <c r="O196" s="423">
        <f t="shared" ref="O196:O198" si="151">AVERAGE(L196/J196*100)</f>
        <v>100</v>
      </c>
    </row>
    <row r="197" spans="1:15" s="483" customFormat="1" ht="13.8" x14ac:dyDescent="0.25">
      <c r="A197" s="374" t="s">
        <v>620</v>
      </c>
      <c r="B197" s="489">
        <v>62</v>
      </c>
      <c r="C197" s="386">
        <v>3236</v>
      </c>
      <c r="D197" s="387" t="s">
        <v>60</v>
      </c>
      <c r="E197" s="382">
        <v>40000</v>
      </c>
      <c r="F197" s="382">
        <v>9000</v>
      </c>
      <c r="G197" s="382">
        <f>F197/7.5345</f>
        <v>1194.5052757316344</v>
      </c>
      <c r="H197" s="382">
        <v>1200</v>
      </c>
      <c r="I197" s="583">
        <f>H197*7.5345</f>
        <v>9041.4</v>
      </c>
      <c r="J197" s="382">
        <v>1500</v>
      </c>
      <c r="K197" s="583">
        <f>J197*7.5345</f>
        <v>11301.75</v>
      </c>
      <c r="L197" s="382">
        <v>1500</v>
      </c>
      <c r="M197" s="583">
        <f>L197*7.5345</f>
        <v>11301.75</v>
      </c>
      <c r="N197" s="405">
        <f t="shared" si="147"/>
        <v>125</v>
      </c>
      <c r="O197" s="423">
        <f t="shared" si="151"/>
        <v>100</v>
      </c>
    </row>
    <row r="198" spans="1:15" ht="14.4" thickBot="1" x14ac:dyDescent="0.3">
      <c r="A198" s="374" t="s">
        <v>620</v>
      </c>
      <c r="B198" s="496" t="s">
        <v>698</v>
      </c>
      <c r="C198" s="420">
        <v>3236</v>
      </c>
      <c r="D198" s="389" t="s">
        <v>60</v>
      </c>
      <c r="E198" s="380">
        <v>40000</v>
      </c>
      <c r="F198" s="380">
        <v>11000</v>
      </c>
      <c r="G198" s="382">
        <f>F198/7.5345</f>
        <v>1459.9508925608866</v>
      </c>
      <c r="H198" s="382">
        <v>1500</v>
      </c>
      <c r="I198" s="583">
        <f>H198*7.5345</f>
        <v>11301.75</v>
      </c>
      <c r="J198" s="382">
        <v>1500</v>
      </c>
      <c r="K198" s="583">
        <f>J198*7.5345</f>
        <v>11301.75</v>
      </c>
      <c r="L198" s="382">
        <v>1500</v>
      </c>
      <c r="M198" s="583">
        <f>L198*7.5345</f>
        <v>11301.75</v>
      </c>
      <c r="N198" s="405">
        <f t="shared" si="147"/>
        <v>100</v>
      </c>
      <c r="O198" s="423">
        <f t="shared" si="151"/>
        <v>100</v>
      </c>
    </row>
    <row r="199" spans="1:15" s="230" customFormat="1" ht="18" thickBot="1" x14ac:dyDescent="0.3">
      <c r="A199" s="962" t="s">
        <v>572</v>
      </c>
      <c r="B199" s="963"/>
      <c r="C199" s="963"/>
      <c r="D199" s="964"/>
      <c r="E199" s="657">
        <f t="shared" ref="E199:H199" si="152">SUM(E202+E211+E217+E223+E230)</f>
        <v>120000</v>
      </c>
      <c r="F199" s="657">
        <f t="shared" si="152"/>
        <v>190000</v>
      </c>
      <c r="G199" s="657">
        <f t="shared" si="152"/>
        <v>25217.333598778951</v>
      </c>
      <c r="H199" s="657">
        <f t="shared" si="152"/>
        <v>26900</v>
      </c>
      <c r="I199" s="662">
        <f t="shared" ref="I199:K199" si="153">SUM(I202+I211+I217+I223+I230)</f>
        <v>202678.05</v>
      </c>
      <c r="J199" s="657">
        <f t="shared" si="153"/>
        <v>27500</v>
      </c>
      <c r="K199" s="662">
        <f t="shared" si="153"/>
        <v>207198.75</v>
      </c>
      <c r="L199" s="657">
        <f t="shared" ref="L199:M199" si="154">SUM(L202+L211+L217+L223+L230)</f>
        <v>30500</v>
      </c>
      <c r="M199" s="662">
        <f t="shared" si="154"/>
        <v>229802.25</v>
      </c>
      <c r="N199" s="664">
        <f>AVERAGE(J199/H199*100)</f>
        <v>102.23048327137548</v>
      </c>
      <c r="O199" s="665">
        <f>AVERAGE(L199/J199*100)</f>
        <v>110.90909090909091</v>
      </c>
    </row>
    <row r="200" spans="1:15" s="117" customFormat="1" ht="15.6" x14ac:dyDescent="0.3">
      <c r="A200" s="422"/>
      <c r="B200" s="42"/>
      <c r="C200" s="42"/>
      <c r="D200" s="417" t="s">
        <v>214</v>
      </c>
      <c r="E200" s="392"/>
      <c r="F200" s="391"/>
      <c r="G200" s="391"/>
      <c r="H200" s="391"/>
      <c r="I200" s="580"/>
      <c r="J200" s="391"/>
      <c r="K200" s="580"/>
      <c r="L200" s="391"/>
      <c r="M200" s="580"/>
      <c r="N200" s="404"/>
      <c r="O200" s="958">
        <f>AVERAGE(L202/J202*100)</f>
        <v>104.76190476190477</v>
      </c>
    </row>
    <row r="201" spans="1:15" s="29" customFormat="1" ht="13.8" x14ac:dyDescent="0.25">
      <c r="A201" s="422"/>
      <c r="B201" s="42"/>
      <c r="C201" s="42"/>
      <c r="D201" s="416" t="s">
        <v>215</v>
      </c>
      <c r="E201" s="382"/>
      <c r="F201" s="391"/>
      <c r="G201" s="391"/>
      <c r="H201" s="391"/>
      <c r="I201" s="580"/>
      <c r="J201" s="391"/>
      <c r="K201" s="580"/>
      <c r="L201" s="391"/>
      <c r="M201" s="580"/>
      <c r="N201" s="936">
        <v>111.11111111111111</v>
      </c>
      <c r="O201" s="959"/>
    </row>
    <row r="202" spans="1:15" ht="15.6" x14ac:dyDescent="0.3">
      <c r="A202" s="455"/>
      <c r="B202" s="117"/>
      <c r="C202" s="117"/>
      <c r="D202" s="461" t="s">
        <v>441</v>
      </c>
      <c r="E202" s="456">
        <v>50000</v>
      </c>
      <c r="F202" s="454">
        <f t="shared" ref="F202:I202" si="155">SUM(F203+F206)</f>
        <v>140000</v>
      </c>
      <c r="G202" s="454">
        <f t="shared" si="155"/>
        <v>18581.193178047648</v>
      </c>
      <c r="H202" s="454">
        <f t="shared" si="155"/>
        <v>20000</v>
      </c>
      <c r="I202" s="581">
        <f t="shared" si="155"/>
        <v>150690</v>
      </c>
      <c r="J202" s="454">
        <f t="shared" ref="J202:L202" si="156">SUM(J203+J206)</f>
        <v>21000</v>
      </c>
      <c r="K202" s="581">
        <f t="shared" ref="K202:M202" si="157">SUM(K203+K206)</f>
        <v>158224.5</v>
      </c>
      <c r="L202" s="454">
        <f t="shared" si="156"/>
        <v>22000</v>
      </c>
      <c r="M202" s="581">
        <f t="shared" si="157"/>
        <v>165759</v>
      </c>
      <c r="N202" s="960"/>
      <c r="O202" s="959"/>
    </row>
    <row r="203" spans="1:15" ht="13.8" x14ac:dyDescent="0.25">
      <c r="A203" s="441" t="s">
        <v>475</v>
      </c>
      <c r="B203" s="442"/>
      <c r="C203" s="397">
        <v>32</v>
      </c>
      <c r="D203" s="384" t="s">
        <v>180</v>
      </c>
      <c r="E203" s="381">
        <v>50000</v>
      </c>
      <c r="F203" s="381">
        <f t="shared" ref="F203:M204" si="158">SUM(F204)</f>
        <v>0</v>
      </c>
      <c r="G203" s="381">
        <f t="shared" si="158"/>
        <v>0</v>
      </c>
      <c r="H203" s="381">
        <f t="shared" si="158"/>
        <v>0</v>
      </c>
      <c r="I203" s="584">
        <f t="shared" si="158"/>
        <v>0</v>
      </c>
      <c r="J203" s="381">
        <f t="shared" si="158"/>
        <v>0</v>
      </c>
      <c r="K203" s="584">
        <f t="shared" si="158"/>
        <v>0</v>
      </c>
      <c r="L203" s="381">
        <f t="shared" si="158"/>
        <v>0</v>
      </c>
      <c r="M203" s="584">
        <f t="shared" si="158"/>
        <v>0</v>
      </c>
      <c r="N203" s="405">
        <v>0</v>
      </c>
      <c r="O203" s="423">
        <v>0</v>
      </c>
    </row>
    <row r="204" spans="1:15" s="29" customFormat="1" ht="13.8" x14ac:dyDescent="0.25">
      <c r="A204" s="376" t="s">
        <v>475</v>
      </c>
      <c r="B204" s="489"/>
      <c r="C204" s="395">
        <v>323</v>
      </c>
      <c r="D204" s="387" t="s">
        <v>55</v>
      </c>
      <c r="E204" s="382">
        <v>50000</v>
      </c>
      <c r="F204" s="382">
        <f t="shared" si="158"/>
        <v>0</v>
      </c>
      <c r="G204" s="382">
        <f t="shared" si="158"/>
        <v>0</v>
      </c>
      <c r="H204" s="382">
        <f t="shared" si="158"/>
        <v>0</v>
      </c>
      <c r="I204" s="583">
        <f t="shared" si="158"/>
        <v>0</v>
      </c>
      <c r="J204" s="382">
        <f t="shared" si="158"/>
        <v>0</v>
      </c>
      <c r="K204" s="583">
        <f t="shared" si="158"/>
        <v>0</v>
      </c>
      <c r="L204" s="382">
        <f t="shared" si="158"/>
        <v>0</v>
      </c>
      <c r="M204" s="583">
        <f t="shared" si="158"/>
        <v>0</v>
      </c>
      <c r="N204" s="405">
        <v>0</v>
      </c>
      <c r="O204" s="423">
        <v>0</v>
      </c>
    </row>
    <row r="205" spans="1:15" ht="13.8" x14ac:dyDescent="0.25">
      <c r="A205" s="376" t="s">
        <v>475</v>
      </c>
      <c r="B205" s="489">
        <v>63</v>
      </c>
      <c r="C205" s="395">
        <v>3239</v>
      </c>
      <c r="D205" s="387" t="s">
        <v>559</v>
      </c>
      <c r="E205" s="382">
        <v>50000</v>
      </c>
      <c r="F205" s="382">
        <v>0</v>
      </c>
      <c r="G205" s="382">
        <f>F205/7.5345</f>
        <v>0</v>
      </c>
      <c r="H205" s="382">
        <f>G205/7.5345</f>
        <v>0</v>
      </c>
      <c r="I205" s="583">
        <f>H205*7.5345</f>
        <v>0</v>
      </c>
      <c r="J205" s="382">
        <f>I205/7.5345</f>
        <v>0</v>
      </c>
      <c r="K205" s="583">
        <f>J205*7.5345</f>
        <v>0</v>
      </c>
      <c r="L205" s="382">
        <f>K205/7.5345</f>
        <v>0</v>
      </c>
      <c r="M205" s="583">
        <f>L205*7.5345</f>
        <v>0</v>
      </c>
      <c r="N205" s="405">
        <v>0</v>
      </c>
      <c r="O205" s="423">
        <v>0</v>
      </c>
    </row>
    <row r="206" spans="1:15" ht="13.8" x14ac:dyDescent="0.25">
      <c r="A206" s="441" t="s">
        <v>475</v>
      </c>
      <c r="B206" s="486"/>
      <c r="C206" s="373">
        <v>38</v>
      </c>
      <c r="D206" s="384" t="s">
        <v>79</v>
      </c>
      <c r="E206" s="381">
        <v>70000</v>
      </c>
      <c r="F206" s="381">
        <f t="shared" ref="F206:M207" si="159">SUM(F207)</f>
        <v>140000</v>
      </c>
      <c r="G206" s="381">
        <f t="shared" si="159"/>
        <v>18581.193178047648</v>
      </c>
      <c r="H206" s="381">
        <f t="shared" si="159"/>
        <v>20000</v>
      </c>
      <c r="I206" s="584">
        <f t="shared" si="159"/>
        <v>150690</v>
      </c>
      <c r="J206" s="381">
        <f t="shared" si="159"/>
        <v>21000</v>
      </c>
      <c r="K206" s="584">
        <f t="shared" si="159"/>
        <v>158224.5</v>
      </c>
      <c r="L206" s="381">
        <f t="shared" si="159"/>
        <v>22000</v>
      </c>
      <c r="M206" s="584">
        <f t="shared" si="159"/>
        <v>165759</v>
      </c>
      <c r="N206" s="405">
        <f t="shared" ref="N206:N208" si="160">AVERAGE(J206/H206*100)</f>
        <v>105</v>
      </c>
      <c r="O206" s="423">
        <f t="shared" ref="O206:O208" si="161">AVERAGE(L206/J206*100)</f>
        <v>104.76190476190477</v>
      </c>
    </row>
    <row r="207" spans="1:15" ht="13.8" x14ac:dyDescent="0.25">
      <c r="A207" s="376" t="s">
        <v>475</v>
      </c>
      <c r="B207" s="485"/>
      <c r="C207" s="386">
        <v>381</v>
      </c>
      <c r="D207" s="387" t="s">
        <v>36</v>
      </c>
      <c r="E207" s="382">
        <v>50000</v>
      </c>
      <c r="F207" s="382">
        <f t="shared" si="159"/>
        <v>140000</v>
      </c>
      <c r="G207" s="382">
        <f t="shared" si="159"/>
        <v>18581.193178047648</v>
      </c>
      <c r="H207" s="382">
        <f t="shared" si="159"/>
        <v>20000</v>
      </c>
      <c r="I207" s="583">
        <f t="shared" si="159"/>
        <v>150690</v>
      </c>
      <c r="J207" s="382">
        <f t="shared" si="159"/>
        <v>21000</v>
      </c>
      <c r="K207" s="583">
        <f t="shared" si="159"/>
        <v>158224.5</v>
      </c>
      <c r="L207" s="382">
        <f t="shared" si="159"/>
        <v>22000</v>
      </c>
      <c r="M207" s="583">
        <f t="shared" si="159"/>
        <v>165759</v>
      </c>
      <c r="N207" s="405">
        <f t="shared" si="160"/>
        <v>105</v>
      </c>
      <c r="O207" s="423">
        <f t="shared" si="161"/>
        <v>104.76190476190477</v>
      </c>
    </row>
    <row r="208" spans="1:15" s="411" customFormat="1" ht="14.4" thickBot="1" x14ac:dyDescent="0.3">
      <c r="A208" s="433" t="s">
        <v>475</v>
      </c>
      <c r="B208" s="487">
        <v>64</v>
      </c>
      <c r="C208" s="407">
        <v>3811</v>
      </c>
      <c r="D208" s="408" t="s">
        <v>427</v>
      </c>
      <c r="E208" s="409">
        <v>50000</v>
      </c>
      <c r="F208" s="409">
        <v>140000</v>
      </c>
      <c r="G208" s="409">
        <f>F208/7.5345</f>
        <v>18581.193178047648</v>
      </c>
      <c r="H208" s="409">
        <v>20000</v>
      </c>
      <c r="I208" s="585">
        <f>H208*7.5345</f>
        <v>150690</v>
      </c>
      <c r="J208" s="409">
        <v>21000</v>
      </c>
      <c r="K208" s="585">
        <f>J208*7.5345</f>
        <v>158224.5</v>
      </c>
      <c r="L208" s="409">
        <v>22000</v>
      </c>
      <c r="M208" s="585">
        <f>L208*7.5345</f>
        <v>165759</v>
      </c>
      <c r="N208" s="480">
        <f t="shared" si="160"/>
        <v>105</v>
      </c>
      <c r="O208" s="481">
        <f t="shared" si="161"/>
        <v>104.76190476190477</v>
      </c>
    </row>
    <row r="209" spans="1:15" s="598" customFormat="1" ht="16.2" hidden="1" thickTop="1" x14ac:dyDescent="0.3">
      <c r="A209" s="592"/>
      <c r="B209" s="763"/>
      <c r="C209" s="593"/>
      <c r="D209" s="594" t="s">
        <v>214</v>
      </c>
      <c r="E209" s="595"/>
      <c r="F209" s="596"/>
      <c r="G209" s="596"/>
      <c r="H209" s="596"/>
      <c r="I209" s="597"/>
      <c r="J209" s="596"/>
      <c r="K209" s="597"/>
      <c r="L209" s="596"/>
      <c r="M209" s="597"/>
      <c r="N209" s="737"/>
      <c r="O209" s="738"/>
    </row>
    <row r="210" spans="1:15" s="603" customFormat="1" ht="13.8" hidden="1" x14ac:dyDescent="0.25">
      <c r="A210" s="592"/>
      <c r="B210" s="763"/>
      <c r="C210" s="593"/>
      <c r="D210" s="594" t="s">
        <v>442</v>
      </c>
      <c r="E210" s="600"/>
      <c r="F210" s="596"/>
      <c r="G210" s="596"/>
      <c r="H210" s="596"/>
      <c r="I210" s="597"/>
      <c r="J210" s="596"/>
      <c r="K210" s="597"/>
      <c r="L210" s="596"/>
      <c r="M210" s="597"/>
      <c r="N210" s="737"/>
      <c r="O210" s="738"/>
    </row>
    <row r="211" spans="1:15" s="608" customFormat="1" ht="15.6" hidden="1" x14ac:dyDescent="0.3">
      <c r="A211" s="666"/>
      <c r="B211" s="764"/>
      <c r="C211" s="598"/>
      <c r="D211" s="765" t="s">
        <v>443</v>
      </c>
      <c r="E211" s="605">
        <v>0</v>
      </c>
      <c r="F211" s="606">
        <f t="shared" ref="F211:M213" si="162">SUM(F212)</f>
        <v>0</v>
      </c>
      <c r="G211" s="606">
        <f t="shared" si="162"/>
        <v>0</v>
      </c>
      <c r="H211" s="606">
        <f t="shared" si="162"/>
        <v>0</v>
      </c>
      <c r="I211" s="607">
        <f t="shared" si="162"/>
        <v>0</v>
      </c>
      <c r="J211" s="606">
        <f t="shared" si="162"/>
        <v>0</v>
      </c>
      <c r="K211" s="607">
        <f t="shared" si="162"/>
        <v>0</v>
      </c>
      <c r="L211" s="606">
        <f t="shared" si="162"/>
        <v>0</v>
      </c>
      <c r="M211" s="607">
        <f t="shared" si="162"/>
        <v>0</v>
      </c>
      <c r="N211" s="766">
        <v>0</v>
      </c>
      <c r="O211" s="767">
        <v>0</v>
      </c>
    </row>
    <row r="212" spans="1:15" s="608" customFormat="1" ht="13.8" hidden="1" x14ac:dyDescent="0.25">
      <c r="A212" s="667" t="s">
        <v>476</v>
      </c>
      <c r="B212" s="768"/>
      <c r="C212" s="611">
        <v>42</v>
      </c>
      <c r="D212" s="612" t="s">
        <v>95</v>
      </c>
      <c r="E212" s="613">
        <v>0</v>
      </c>
      <c r="F212" s="613">
        <f t="shared" si="162"/>
        <v>0</v>
      </c>
      <c r="G212" s="613">
        <f t="shared" si="162"/>
        <v>0</v>
      </c>
      <c r="H212" s="613">
        <f t="shared" si="162"/>
        <v>0</v>
      </c>
      <c r="I212" s="614">
        <f t="shared" si="162"/>
        <v>0</v>
      </c>
      <c r="J212" s="613">
        <f t="shared" si="162"/>
        <v>0</v>
      </c>
      <c r="K212" s="614">
        <f t="shared" si="162"/>
        <v>0</v>
      </c>
      <c r="L212" s="613">
        <f t="shared" si="162"/>
        <v>0</v>
      </c>
      <c r="M212" s="614">
        <f t="shared" si="162"/>
        <v>0</v>
      </c>
      <c r="N212" s="601">
        <v>0</v>
      </c>
      <c r="O212" s="602">
        <v>0</v>
      </c>
    </row>
    <row r="213" spans="1:15" s="608" customFormat="1" ht="13.8" hidden="1" x14ac:dyDescent="0.25">
      <c r="A213" s="670" t="s">
        <v>476</v>
      </c>
      <c r="B213" s="769"/>
      <c r="C213" s="617">
        <v>426</v>
      </c>
      <c r="D213" s="618" t="s">
        <v>117</v>
      </c>
      <c r="E213" s="600">
        <v>0</v>
      </c>
      <c r="F213" s="600">
        <f t="shared" si="162"/>
        <v>0</v>
      </c>
      <c r="G213" s="600">
        <f t="shared" si="162"/>
        <v>0</v>
      </c>
      <c r="H213" s="600">
        <f t="shared" si="162"/>
        <v>0</v>
      </c>
      <c r="I213" s="619">
        <f t="shared" si="162"/>
        <v>0</v>
      </c>
      <c r="J213" s="600">
        <f t="shared" si="162"/>
        <v>0</v>
      </c>
      <c r="K213" s="619">
        <f t="shared" si="162"/>
        <v>0</v>
      </c>
      <c r="L213" s="600">
        <f t="shared" si="162"/>
        <v>0</v>
      </c>
      <c r="M213" s="619">
        <f t="shared" si="162"/>
        <v>0</v>
      </c>
      <c r="N213" s="601">
        <v>0</v>
      </c>
      <c r="O213" s="602">
        <v>0</v>
      </c>
    </row>
    <row r="214" spans="1:15" s="608" customFormat="1" ht="14.4" hidden="1" thickBot="1" x14ac:dyDescent="0.3">
      <c r="A214" s="770" t="s">
        <v>476</v>
      </c>
      <c r="B214" s="621"/>
      <c r="C214" s="771">
        <v>4264</v>
      </c>
      <c r="D214" s="623" t="s">
        <v>407</v>
      </c>
      <c r="E214" s="624">
        <v>0</v>
      </c>
      <c r="F214" s="624">
        <v>0</v>
      </c>
      <c r="G214" s="624">
        <f>F214/7.5345</f>
        <v>0</v>
      </c>
      <c r="H214" s="624">
        <f>G214/7.5345</f>
        <v>0</v>
      </c>
      <c r="I214" s="625">
        <f>H214*7.5345</f>
        <v>0</v>
      </c>
      <c r="J214" s="624">
        <f>I214/7.5345</f>
        <v>0</v>
      </c>
      <c r="K214" s="625">
        <f>J214*7.5345</f>
        <v>0</v>
      </c>
      <c r="L214" s="624">
        <f>K214/7.5345</f>
        <v>0</v>
      </c>
      <c r="M214" s="625">
        <f>L214*7.5345</f>
        <v>0</v>
      </c>
      <c r="N214" s="626">
        <v>0</v>
      </c>
      <c r="O214" s="627">
        <v>0</v>
      </c>
    </row>
    <row r="215" spans="1:15" s="117" customFormat="1" ht="16.2" thickTop="1" x14ac:dyDescent="0.3">
      <c r="A215" s="422"/>
      <c r="B215" s="492"/>
      <c r="C215" s="42"/>
      <c r="D215" s="417" t="s">
        <v>214</v>
      </c>
      <c r="E215" s="392"/>
      <c r="F215" s="391"/>
      <c r="G215" s="391"/>
      <c r="H215" s="391"/>
      <c r="I215" s="580"/>
      <c r="J215" s="391"/>
      <c r="K215" s="580"/>
      <c r="L215" s="391"/>
      <c r="M215" s="580"/>
      <c r="N215" s="402"/>
      <c r="O215" s="430"/>
    </row>
    <row r="216" spans="1:15" s="29" customFormat="1" ht="13.8" x14ac:dyDescent="0.25">
      <c r="A216" s="422"/>
      <c r="B216" s="492"/>
      <c r="C216" s="42"/>
      <c r="D216" s="417" t="s">
        <v>197</v>
      </c>
      <c r="E216" s="382"/>
      <c r="F216" s="391"/>
      <c r="G216" s="391"/>
      <c r="H216" s="391"/>
      <c r="I216" s="580"/>
      <c r="J216" s="391"/>
      <c r="K216" s="580"/>
      <c r="L216" s="391"/>
      <c r="M216" s="580"/>
      <c r="N216" s="402"/>
      <c r="O216" s="430"/>
    </row>
    <row r="217" spans="1:15" ht="15.6" x14ac:dyDescent="0.3">
      <c r="A217" s="455"/>
      <c r="B217" s="493"/>
      <c r="C217" s="117"/>
      <c r="D217" s="461" t="s">
        <v>706</v>
      </c>
      <c r="E217" s="456">
        <v>5000</v>
      </c>
      <c r="F217" s="454">
        <f t="shared" ref="F217:M219" si="163">SUM(F218)</f>
        <v>5000</v>
      </c>
      <c r="G217" s="454">
        <f t="shared" si="163"/>
        <v>663.61404207313024</v>
      </c>
      <c r="H217" s="454">
        <f t="shared" si="163"/>
        <v>700</v>
      </c>
      <c r="I217" s="581">
        <f t="shared" si="163"/>
        <v>5274.1500000000005</v>
      </c>
      <c r="J217" s="454">
        <f t="shared" si="163"/>
        <v>1000</v>
      </c>
      <c r="K217" s="581">
        <f t="shared" si="163"/>
        <v>7534.5</v>
      </c>
      <c r="L217" s="454">
        <f t="shared" si="163"/>
        <v>1000</v>
      </c>
      <c r="M217" s="581">
        <f t="shared" si="163"/>
        <v>7534.5</v>
      </c>
      <c r="N217" s="405">
        <f t="shared" ref="N217:N220" si="164">AVERAGE(J217/H217*100)</f>
        <v>142.85714285714286</v>
      </c>
      <c r="O217" s="423">
        <f>AVERAGE(L217/J217*100)</f>
        <v>100</v>
      </c>
    </row>
    <row r="218" spans="1:15" ht="13.8" x14ac:dyDescent="0.25">
      <c r="A218" s="441" t="s">
        <v>476</v>
      </c>
      <c r="B218" s="490"/>
      <c r="C218" s="397">
        <v>38</v>
      </c>
      <c r="D218" s="384" t="s">
        <v>79</v>
      </c>
      <c r="E218" s="381">
        <v>5000</v>
      </c>
      <c r="F218" s="381">
        <f t="shared" si="163"/>
        <v>5000</v>
      </c>
      <c r="G218" s="381">
        <f t="shared" si="163"/>
        <v>663.61404207313024</v>
      </c>
      <c r="H218" s="381">
        <f t="shared" si="163"/>
        <v>700</v>
      </c>
      <c r="I218" s="584">
        <f t="shared" si="163"/>
        <v>5274.1500000000005</v>
      </c>
      <c r="J218" s="381">
        <f t="shared" si="163"/>
        <v>1000</v>
      </c>
      <c r="K218" s="584">
        <f t="shared" si="163"/>
        <v>7534.5</v>
      </c>
      <c r="L218" s="381">
        <f t="shared" si="163"/>
        <v>1000</v>
      </c>
      <c r="M218" s="584">
        <f t="shared" si="163"/>
        <v>7534.5</v>
      </c>
      <c r="N218" s="405">
        <f t="shared" si="164"/>
        <v>142.85714285714286</v>
      </c>
      <c r="O218" s="423">
        <f>AVERAGE(L218/J218*100)</f>
        <v>100</v>
      </c>
    </row>
    <row r="219" spans="1:15" ht="13.8" x14ac:dyDescent="0.25">
      <c r="A219" s="376" t="s">
        <v>476</v>
      </c>
      <c r="B219" s="489"/>
      <c r="C219" s="395">
        <v>381</v>
      </c>
      <c r="D219" s="387" t="s">
        <v>36</v>
      </c>
      <c r="E219" s="382">
        <v>5000</v>
      </c>
      <c r="F219" s="382">
        <f t="shared" si="163"/>
        <v>5000</v>
      </c>
      <c r="G219" s="382">
        <f t="shared" si="163"/>
        <v>663.61404207313024</v>
      </c>
      <c r="H219" s="382">
        <f t="shared" si="163"/>
        <v>700</v>
      </c>
      <c r="I219" s="583">
        <f t="shared" si="163"/>
        <v>5274.1500000000005</v>
      </c>
      <c r="J219" s="382">
        <f t="shared" si="163"/>
        <v>1000</v>
      </c>
      <c r="K219" s="583">
        <f t="shared" si="163"/>
        <v>7534.5</v>
      </c>
      <c r="L219" s="382">
        <f t="shared" si="163"/>
        <v>1000</v>
      </c>
      <c r="M219" s="583">
        <f t="shared" si="163"/>
        <v>7534.5</v>
      </c>
      <c r="N219" s="405">
        <f t="shared" si="164"/>
        <v>142.85714285714286</v>
      </c>
      <c r="O219" s="423">
        <f>AVERAGE(L219/J219*100)</f>
        <v>100</v>
      </c>
    </row>
    <row r="220" spans="1:15" s="411" customFormat="1" ht="14.4" thickBot="1" x14ac:dyDescent="0.3">
      <c r="A220" s="433" t="s">
        <v>476</v>
      </c>
      <c r="B220" s="491">
        <v>65</v>
      </c>
      <c r="C220" s="434">
        <v>3811</v>
      </c>
      <c r="D220" s="408" t="s">
        <v>84</v>
      </c>
      <c r="E220" s="409">
        <v>5000</v>
      </c>
      <c r="F220" s="409">
        <v>5000</v>
      </c>
      <c r="G220" s="409">
        <f>F220/7.5345</f>
        <v>663.61404207313024</v>
      </c>
      <c r="H220" s="409">
        <v>700</v>
      </c>
      <c r="I220" s="585">
        <f>H220*7.5345</f>
        <v>5274.1500000000005</v>
      </c>
      <c r="J220" s="409">
        <v>1000</v>
      </c>
      <c r="K220" s="585">
        <f>J220*7.5345</f>
        <v>7534.5</v>
      </c>
      <c r="L220" s="409">
        <v>1000</v>
      </c>
      <c r="M220" s="585">
        <f>L220*7.5345</f>
        <v>7534.5</v>
      </c>
      <c r="N220" s="480">
        <f t="shared" si="164"/>
        <v>142.85714285714286</v>
      </c>
      <c r="O220" s="481">
        <f>AVERAGE(L220/J220*100)</f>
        <v>100</v>
      </c>
    </row>
    <row r="221" spans="1:15" s="117" customFormat="1" ht="16.2" thickTop="1" x14ac:dyDescent="0.3">
      <c r="A221" s="422"/>
      <c r="B221" s="492"/>
      <c r="C221" s="42"/>
      <c r="D221" s="417" t="s">
        <v>214</v>
      </c>
      <c r="E221" s="392"/>
      <c r="F221" s="391"/>
      <c r="G221" s="391"/>
      <c r="H221" s="391"/>
      <c r="I221" s="580"/>
      <c r="J221" s="391"/>
      <c r="K221" s="580"/>
      <c r="L221" s="391"/>
      <c r="M221" s="580"/>
      <c r="N221" s="936">
        <f>AVERAGE(J223/H223*100)</f>
        <v>74.074074074074076</v>
      </c>
      <c r="O221" s="958">
        <f>AVERAGE(L223/J223*100)</f>
        <v>200</v>
      </c>
    </row>
    <row r="222" spans="1:15" s="231" customFormat="1" ht="13.8" x14ac:dyDescent="0.25">
      <c r="A222" s="422"/>
      <c r="B222" s="492"/>
      <c r="C222" s="42"/>
      <c r="D222" s="416" t="s">
        <v>197</v>
      </c>
      <c r="E222" s="382"/>
      <c r="F222" s="391"/>
      <c r="G222" s="391"/>
      <c r="H222" s="391"/>
      <c r="I222" s="580"/>
      <c r="J222" s="391"/>
      <c r="K222" s="580"/>
      <c r="L222" s="391"/>
      <c r="M222" s="580"/>
      <c r="N222" s="937"/>
      <c r="O222" s="959"/>
    </row>
    <row r="223" spans="1:15" ht="15.6" x14ac:dyDescent="0.3">
      <c r="A223" s="455"/>
      <c r="B223" s="493"/>
      <c r="C223" s="117"/>
      <c r="D223" s="469" t="s">
        <v>707</v>
      </c>
      <c r="E223" s="456">
        <v>20000</v>
      </c>
      <c r="F223" s="454">
        <f t="shared" ref="F223:M225" si="165">SUM(F224)</f>
        <v>20000</v>
      </c>
      <c r="G223" s="454">
        <f t="shared" si="165"/>
        <v>2654.4561682925209</v>
      </c>
      <c r="H223" s="454">
        <f t="shared" si="165"/>
        <v>2700</v>
      </c>
      <c r="I223" s="581">
        <f t="shared" si="165"/>
        <v>20343.150000000001</v>
      </c>
      <c r="J223" s="454">
        <f t="shared" si="165"/>
        <v>2000</v>
      </c>
      <c r="K223" s="581">
        <f t="shared" si="165"/>
        <v>15069</v>
      </c>
      <c r="L223" s="454">
        <f t="shared" si="165"/>
        <v>4000</v>
      </c>
      <c r="M223" s="581">
        <f t="shared" si="165"/>
        <v>30138</v>
      </c>
      <c r="N223" s="937"/>
      <c r="O223" s="959"/>
    </row>
    <row r="224" spans="1:15" ht="13.8" x14ac:dyDescent="0.25">
      <c r="A224" s="441" t="s">
        <v>621</v>
      </c>
      <c r="B224" s="490"/>
      <c r="C224" s="373">
        <v>32</v>
      </c>
      <c r="D224" s="384" t="s">
        <v>180</v>
      </c>
      <c r="E224" s="381">
        <v>20000</v>
      </c>
      <c r="F224" s="381">
        <f t="shared" si="165"/>
        <v>20000</v>
      </c>
      <c r="G224" s="381">
        <f t="shared" si="165"/>
        <v>2654.4561682925209</v>
      </c>
      <c r="H224" s="381">
        <f t="shared" si="165"/>
        <v>2700</v>
      </c>
      <c r="I224" s="584">
        <f t="shared" si="165"/>
        <v>20343.150000000001</v>
      </c>
      <c r="J224" s="381">
        <f t="shared" si="165"/>
        <v>2000</v>
      </c>
      <c r="K224" s="584">
        <f t="shared" si="165"/>
        <v>15069</v>
      </c>
      <c r="L224" s="381">
        <f t="shared" si="165"/>
        <v>4000</v>
      </c>
      <c r="M224" s="584">
        <f t="shared" si="165"/>
        <v>30138</v>
      </c>
      <c r="N224" s="405">
        <f t="shared" ref="N224:N226" si="166">AVERAGE(J224/H224*100)</f>
        <v>74.074074074074076</v>
      </c>
      <c r="O224" s="423">
        <f>AVERAGE(L224/J224*100)</f>
        <v>200</v>
      </c>
    </row>
    <row r="225" spans="1:15" ht="13.8" x14ac:dyDescent="0.25">
      <c r="A225" s="376" t="s">
        <v>621</v>
      </c>
      <c r="B225" s="489"/>
      <c r="C225" s="386">
        <v>322</v>
      </c>
      <c r="D225" s="387" t="s">
        <v>51</v>
      </c>
      <c r="E225" s="382">
        <v>20000</v>
      </c>
      <c r="F225" s="382">
        <f t="shared" si="165"/>
        <v>20000</v>
      </c>
      <c r="G225" s="382">
        <f t="shared" si="165"/>
        <v>2654.4561682925209</v>
      </c>
      <c r="H225" s="382">
        <f t="shared" si="165"/>
        <v>2700</v>
      </c>
      <c r="I225" s="583">
        <f t="shared" si="165"/>
        <v>20343.150000000001</v>
      </c>
      <c r="J225" s="382">
        <f t="shared" si="165"/>
        <v>2000</v>
      </c>
      <c r="K225" s="583">
        <f t="shared" si="165"/>
        <v>15069</v>
      </c>
      <c r="L225" s="382">
        <f t="shared" si="165"/>
        <v>4000</v>
      </c>
      <c r="M225" s="583">
        <f t="shared" si="165"/>
        <v>30138</v>
      </c>
      <c r="N225" s="405">
        <f t="shared" si="166"/>
        <v>74.074074074074076</v>
      </c>
      <c r="O225" s="423">
        <f t="shared" ref="O225:O226" si="167">AVERAGE(L225/J225*100)</f>
        <v>200</v>
      </c>
    </row>
    <row r="226" spans="1:15" s="411" customFormat="1" ht="14.4" thickBot="1" x14ac:dyDescent="0.3">
      <c r="A226" s="433" t="s">
        <v>621</v>
      </c>
      <c r="B226" s="491">
        <v>66</v>
      </c>
      <c r="C226" s="407">
        <v>3227</v>
      </c>
      <c r="D226" s="408" t="s">
        <v>408</v>
      </c>
      <c r="E226" s="409">
        <v>20000</v>
      </c>
      <c r="F226" s="409">
        <v>20000</v>
      </c>
      <c r="G226" s="409">
        <f>F226/7.5345</f>
        <v>2654.4561682925209</v>
      </c>
      <c r="H226" s="409">
        <v>2700</v>
      </c>
      <c r="I226" s="585">
        <f>H226*7.5345</f>
        <v>20343.150000000001</v>
      </c>
      <c r="J226" s="409">
        <v>2000</v>
      </c>
      <c r="K226" s="585">
        <f>J226*7.5345</f>
        <v>15069</v>
      </c>
      <c r="L226" s="409">
        <v>4000</v>
      </c>
      <c r="M226" s="585">
        <f>L226*7.5345</f>
        <v>30138</v>
      </c>
      <c r="N226" s="480">
        <f t="shared" si="166"/>
        <v>74.074074074074076</v>
      </c>
      <c r="O226" s="481">
        <f t="shared" si="167"/>
        <v>200</v>
      </c>
    </row>
    <row r="227" spans="1:15" s="117" customFormat="1" ht="16.2" thickTop="1" x14ac:dyDescent="0.3">
      <c r="A227" s="422"/>
      <c r="B227" s="492"/>
      <c r="C227" s="42"/>
      <c r="D227" s="417" t="s">
        <v>214</v>
      </c>
      <c r="E227" s="392"/>
      <c r="F227" s="391"/>
      <c r="G227" s="391"/>
      <c r="H227" s="391"/>
      <c r="I227" s="580"/>
      <c r="J227" s="391"/>
      <c r="K227" s="580"/>
      <c r="L227" s="391"/>
      <c r="M227" s="580"/>
      <c r="N227" s="404"/>
      <c r="O227" s="431"/>
    </row>
    <row r="228" spans="1:15" s="117" customFormat="1" ht="15.6" x14ac:dyDescent="0.3">
      <c r="A228" s="422"/>
      <c r="B228" s="492"/>
      <c r="C228" s="42"/>
      <c r="D228" s="416" t="s">
        <v>478</v>
      </c>
      <c r="E228" s="382"/>
      <c r="F228" s="391"/>
      <c r="G228" s="391"/>
      <c r="H228" s="391"/>
      <c r="I228" s="580"/>
      <c r="J228" s="391"/>
      <c r="K228" s="580"/>
      <c r="L228" s="391"/>
      <c r="M228" s="580"/>
      <c r="N228" s="404"/>
      <c r="O228" s="431"/>
    </row>
    <row r="229" spans="1:15" s="29" customFormat="1" ht="15.6" x14ac:dyDescent="0.3">
      <c r="A229" s="455"/>
      <c r="B229" s="493"/>
      <c r="C229" s="117"/>
      <c r="D229" s="970" t="s">
        <v>708</v>
      </c>
      <c r="E229" s="456"/>
      <c r="F229" s="460"/>
      <c r="G229" s="460"/>
      <c r="H229" s="460"/>
      <c r="I229" s="587"/>
      <c r="J229" s="460"/>
      <c r="K229" s="587"/>
      <c r="L229" s="460"/>
      <c r="M229" s="587"/>
      <c r="N229" s="462"/>
      <c r="O229" s="463"/>
    </row>
    <row r="230" spans="1:15" ht="15.6" x14ac:dyDescent="0.3">
      <c r="A230" s="455"/>
      <c r="B230" s="493"/>
      <c r="C230" s="117"/>
      <c r="D230" s="971"/>
      <c r="E230" s="456">
        <v>45000</v>
      </c>
      <c r="F230" s="454">
        <f t="shared" ref="F230:M231" si="168">SUM(F231)</f>
        <v>25000</v>
      </c>
      <c r="G230" s="454">
        <f t="shared" si="168"/>
        <v>3318.0702103656513</v>
      </c>
      <c r="H230" s="454">
        <f t="shared" si="168"/>
        <v>3500</v>
      </c>
      <c r="I230" s="581">
        <f t="shared" si="168"/>
        <v>26370.75</v>
      </c>
      <c r="J230" s="454">
        <f t="shared" si="168"/>
        <v>3500</v>
      </c>
      <c r="K230" s="581">
        <f t="shared" si="168"/>
        <v>26370.75</v>
      </c>
      <c r="L230" s="454">
        <f t="shared" si="168"/>
        <v>3500</v>
      </c>
      <c r="M230" s="581">
        <f t="shared" si="168"/>
        <v>26370.75</v>
      </c>
      <c r="N230" s="405">
        <f t="shared" ref="N230:N234" si="169">AVERAGE(J230/H230*100)</f>
        <v>100</v>
      </c>
      <c r="O230" s="423">
        <f>AVERAGE(L230/J230*100)</f>
        <v>100</v>
      </c>
    </row>
    <row r="231" spans="1:15" ht="13.8" x14ac:dyDescent="0.25">
      <c r="A231" s="441" t="s">
        <v>622</v>
      </c>
      <c r="B231" s="490"/>
      <c r="C231" s="373">
        <v>32</v>
      </c>
      <c r="D231" s="384" t="s">
        <v>180</v>
      </c>
      <c r="E231" s="381">
        <v>45000</v>
      </c>
      <c r="F231" s="381">
        <f t="shared" si="168"/>
        <v>25000</v>
      </c>
      <c r="G231" s="381">
        <f t="shared" si="168"/>
        <v>3318.0702103656513</v>
      </c>
      <c r="H231" s="381">
        <f t="shared" si="168"/>
        <v>3500</v>
      </c>
      <c r="I231" s="584">
        <f t="shared" si="168"/>
        <v>26370.75</v>
      </c>
      <c r="J231" s="381">
        <f t="shared" si="168"/>
        <v>3500</v>
      </c>
      <c r="K231" s="584">
        <f t="shared" si="168"/>
        <v>26370.75</v>
      </c>
      <c r="L231" s="381">
        <f t="shared" si="168"/>
        <v>3500</v>
      </c>
      <c r="M231" s="584">
        <f t="shared" si="168"/>
        <v>26370.75</v>
      </c>
      <c r="N231" s="405">
        <f t="shared" si="169"/>
        <v>100</v>
      </c>
      <c r="O231" s="423">
        <f>AVERAGE(L231/J231*100)</f>
        <v>100</v>
      </c>
    </row>
    <row r="232" spans="1:15" ht="13.8" x14ac:dyDescent="0.25">
      <c r="A232" s="376" t="s">
        <v>622</v>
      </c>
      <c r="B232" s="489"/>
      <c r="C232" s="386">
        <v>323</v>
      </c>
      <c r="D232" s="387" t="s">
        <v>117</v>
      </c>
      <c r="E232" s="382">
        <v>45000</v>
      </c>
      <c r="F232" s="382">
        <f t="shared" ref="F232:I232" si="170">SUM(F233:F234)</f>
        <v>25000</v>
      </c>
      <c r="G232" s="382">
        <f t="shared" si="170"/>
        <v>3318.0702103656513</v>
      </c>
      <c r="H232" s="382">
        <f t="shared" si="170"/>
        <v>3500</v>
      </c>
      <c r="I232" s="583">
        <f t="shared" si="170"/>
        <v>26370.75</v>
      </c>
      <c r="J232" s="382">
        <f t="shared" ref="J232:L232" si="171">SUM(J233:J234)</f>
        <v>3500</v>
      </c>
      <c r="K232" s="583">
        <f t="shared" ref="K232:M232" si="172">SUM(K233:K234)</f>
        <v>26370.75</v>
      </c>
      <c r="L232" s="382">
        <f t="shared" si="171"/>
        <v>3500</v>
      </c>
      <c r="M232" s="583">
        <f t="shared" si="172"/>
        <v>26370.75</v>
      </c>
      <c r="N232" s="405">
        <f t="shared" si="169"/>
        <v>100</v>
      </c>
      <c r="O232" s="423">
        <f>AVERAGE(L232/J232*100)</f>
        <v>100</v>
      </c>
    </row>
    <row r="233" spans="1:15" s="483" customFormat="1" ht="13.8" x14ac:dyDescent="0.25">
      <c r="A233" s="376" t="s">
        <v>622</v>
      </c>
      <c r="B233" s="489">
        <v>67</v>
      </c>
      <c r="C233" s="386">
        <v>3237</v>
      </c>
      <c r="D233" s="387" t="s">
        <v>560</v>
      </c>
      <c r="E233" s="382">
        <v>15000</v>
      </c>
      <c r="F233" s="382">
        <v>15000</v>
      </c>
      <c r="G233" s="382">
        <f>F233/7.5345</f>
        <v>1990.8421262193906</v>
      </c>
      <c r="H233" s="382">
        <v>2000</v>
      </c>
      <c r="I233" s="583">
        <f>H233*7.5345</f>
        <v>15069</v>
      </c>
      <c r="J233" s="382">
        <v>2000</v>
      </c>
      <c r="K233" s="583">
        <f>J233*7.5345</f>
        <v>15069</v>
      </c>
      <c r="L233" s="382">
        <v>2000</v>
      </c>
      <c r="M233" s="583">
        <f>L233*7.5345</f>
        <v>15069</v>
      </c>
      <c r="N233" s="405">
        <f t="shared" si="169"/>
        <v>100</v>
      </c>
      <c r="O233" s="423">
        <f>AVERAGE(L233/J233*100)</f>
        <v>100</v>
      </c>
    </row>
    <row r="234" spans="1:15" ht="14.4" thickBot="1" x14ac:dyDescent="0.3">
      <c r="A234" s="376" t="s">
        <v>622</v>
      </c>
      <c r="B234" s="496">
        <v>68</v>
      </c>
      <c r="C234" s="420">
        <v>3237</v>
      </c>
      <c r="D234" s="389" t="s">
        <v>61</v>
      </c>
      <c r="E234" s="380">
        <v>30000</v>
      </c>
      <c r="F234" s="380">
        <v>10000</v>
      </c>
      <c r="G234" s="382">
        <f>F234/7.5345</f>
        <v>1327.2280841462605</v>
      </c>
      <c r="H234" s="382">
        <v>1500</v>
      </c>
      <c r="I234" s="583">
        <f>H234*7.5345</f>
        <v>11301.75</v>
      </c>
      <c r="J234" s="382">
        <v>1500</v>
      </c>
      <c r="K234" s="583">
        <f>J234*7.5345</f>
        <v>11301.75</v>
      </c>
      <c r="L234" s="382">
        <v>1500</v>
      </c>
      <c r="M234" s="583">
        <f>L234*7.5345</f>
        <v>11301.75</v>
      </c>
      <c r="N234" s="405">
        <f t="shared" si="169"/>
        <v>100</v>
      </c>
      <c r="O234" s="423">
        <f>AVERAGE(L234/J234*100)</f>
        <v>100</v>
      </c>
    </row>
    <row r="235" spans="1:15" s="647" customFormat="1" ht="18" hidden="1" thickBot="1" x14ac:dyDescent="0.3">
      <c r="A235" s="967" t="s">
        <v>464</v>
      </c>
      <c r="B235" s="968"/>
      <c r="C235" s="968"/>
      <c r="D235" s="969"/>
      <c r="E235" s="685">
        <v>5000</v>
      </c>
      <c r="F235" s="686">
        <f t="shared" ref="F235:I235" si="173">SUM(F238)</f>
        <v>0</v>
      </c>
      <c r="G235" s="686">
        <f t="shared" si="173"/>
        <v>0</v>
      </c>
      <c r="H235" s="685">
        <f t="shared" si="173"/>
        <v>0</v>
      </c>
      <c r="I235" s="686">
        <f t="shared" si="173"/>
        <v>0</v>
      </c>
      <c r="J235" s="685">
        <f t="shared" ref="J235:L235" si="174">SUM(J238)</f>
        <v>0</v>
      </c>
      <c r="K235" s="686">
        <f t="shared" ref="K235:M235" si="175">SUM(K238)</f>
        <v>0</v>
      </c>
      <c r="L235" s="685">
        <f t="shared" si="174"/>
        <v>0</v>
      </c>
      <c r="M235" s="686">
        <f t="shared" si="175"/>
        <v>0</v>
      </c>
      <c r="N235" s="687" t="e">
        <f t="shared" ref="N235" si="176">AVERAGE(J235/F235*100)</f>
        <v>#DIV/0!</v>
      </c>
      <c r="O235" s="688" t="e">
        <f t="shared" ref="O235" si="177">AVERAGE(M235/J235*100)</f>
        <v>#DIV/0!</v>
      </c>
    </row>
    <row r="236" spans="1:15" s="598" customFormat="1" ht="16.2" hidden="1" thickBot="1" x14ac:dyDescent="0.35">
      <c r="A236" s="592"/>
      <c r="B236" s="593"/>
      <c r="C236" s="593"/>
      <c r="D236" s="594" t="s">
        <v>178</v>
      </c>
      <c r="E236" s="595"/>
      <c r="F236" s="597"/>
      <c r="G236" s="597"/>
      <c r="H236" s="596"/>
      <c r="I236" s="597"/>
      <c r="J236" s="596"/>
      <c r="K236" s="597"/>
      <c r="L236" s="596"/>
      <c r="M236" s="597"/>
      <c r="N236" s="954" t="e">
        <f>AVERAGE(J238/F238*100)</f>
        <v>#DIV/0!</v>
      </c>
      <c r="O236" s="956" t="e">
        <f>AVERAGE(M238/J238*100)</f>
        <v>#DIV/0!</v>
      </c>
    </row>
    <row r="237" spans="1:15" s="603" customFormat="1" ht="14.4" hidden="1" thickBot="1" x14ac:dyDescent="0.3">
      <c r="A237" s="592"/>
      <c r="B237" s="593"/>
      <c r="C237" s="593"/>
      <c r="D237" s="594" t="s">
        <v>197</v>
      </c>
      <c r="E237" s="600"/>
      <c r="F237" s="597"/>
      <c r="G237" s="597"/>
      <c r="H237" s="596"/>
      <c r="I237" s="597"/>
      <c r="J237" s="596"/>
      <c r="K237" s="597"/>
      <c r="L237" s="596"/>
      <c r="M237" s="597"/>
      <c r="N237" s="966"/>
      <c r="O237" s="965"/>
    </row>
    <row r="238" spans="1:15" s="608" customFormat="1" ht="16.2" hidden="1" thickBot="1" x14ac:dyDescent="0.35">
      <c r="A238" s="666"/>
      <c r="B238" s="598"/>
      <c r="C238" s="598"/>
      <c r="D238" s="604" t="s">
        <v>444</v>
      </c>
      <c r="E238" s="605">
        <v>5000</v>
      </c>
      <c r="F238" s="607">
        <f t="shared" ref="F238:M240" si="178">SUM(F239)</f>
        <v>0</v>
      </c>
      <c r="G238" s="607">
        <f t="shared" si="178"/>
        <v>0</v>
      </c>
      <c r="H238" s="606">
        <f t="shared" si="178"/>
        <v>0</v>
      </c>
      <c r="I238" s="607">
        <f t="shared" si="178"/>
        <v>0</v>
      </c>
      <c r="J238" s="606">
        <f t="shared" si="178"/>
        <v>0</v>
      </c>
      <c r="K238" s="607">
        <f t="shared" si="178"/>
        <v>0</v>
      </c>
      <c r="L238" s="606">
        <f t="shared" si="178"/>
        <v>0</v>
      </c>
      <c r="M238" s="607">
        <f t="shared" si="178"/>
        <v>0</v>
      </c>
      <c r="N238" s="966"/>
      <c r="O238" s="965"/>
    </row>
    <row r="239" spans="1:15" s="608" customFormat="1" ht="14.4" hidden="1" thickBot="1" x14ac:dyDescent="0.3">
      <c r="A239" s="667" t="s">
        <v>479</v>
      </c>
      <c r="B239" s="668"/>
      <c r="C239" s="669">
        <v>36</v>
      </c>
      <c r="D239" s="612" t="s">
        <v>218</v>
      </c>
      <c r="E239" s="613">
        <v>5000</v>
      </c>
      <c r="F239" s="614">
        <f t="shared" si="178"/>
        <v>0</v>
      </c>
      <c r="G239" s="614">
        <f t="shared" si="178"/>
        <v>0</v>
      </c>
      <c r="H239" s="613">
        <f t="shared" si="178"/>
        <v>0</v>
      </c>
      <c r="I239" s="614">
        <f t="shared" si="178"/>
        <v>0</v>
      </c>
      <c r="J239" s="613">
        <f t="shared" si="178"/>
        <v>0</v>
      </c>
      <c r="K239" s="614">
        <f t="shared" si="178"/>
        <v>0</v>
      </c>
      <c r="L239" s="613">
        <f t="shared" si="178"/>
        <v>0</v>
      </c>
      <c r="M239" s="614">
        <f t="shared" si="178"/>
        <v>0</v>
      </c>
      <c r="N239" s="601" t="e">
        <f>AVERAGE(J239/F239*100)</f>
        <v>#DIV/0!</v>
      </c>
      <c r="O239" s="602" t="e">
        <f>AVERAGE(M239/J239*100)</f>
        <v>#DIV/0!</v>
      </c>
    </row>
    <row r="240" spans="1:15" s="628" customFormat="1" ht="14.4" hidden="1" thickBot="1" x14ac:dyDescent="0.3">
      <c r="A240" s="670" t="s">
        <v>479</v>
      </c>
      <c r="B240" s="641"/>
      <c r="C240" s="671">
        <v>363</v>
      </c>
      <c r="D240" s="618" t="s">
        <v>139</v>
      </c>
      <c r="E240" s="600">
        <v>5000</v>
      </c>
      <c r="F240" s="619">
        <f t="shared" si="178"/>
        <v>0</v>
      </c>
      <c r="G240" s="619">
        <f t="shared" si="178"/>
        <v>0</v>
      </c>
      <c r="H240" s="600">
        <f t="shared" si="178"/>
        <v>0</v>
      </c>
      <c r="I240" s="619">
        <f t="shared" si="178"/>
        <v>0</v>
      </c>
      <c r="J240" s="600">
        <f t="shared" si="178"/>
        <v>0</v>
      </c>
      <c r="K240" s="619">
        <f t="shared" si="178"/>
        <v>0</v>
      </c>
      <c r="L240" s="600">
        <f t="shared" si="178"/>
        <v>0</v>
      </c>
      <c r="M240" s="619">
        <f t="shared" si="178"/>
        <v>0</v>
      </c>
      <c r="N240" s="601" t="e">
        <f>AVERAGE(J240/F240*100)</f>
        <v>#DIV/0!</v>
      </c>
      <c r="O240" s="602" t="e">
        <f>AVERAGE(M240/J240*100)</f>
        <v>#DIV/0!</v>
      </c>
    </row>
    <row r="241" spans="1:15" s="608" customFormat="1" ht="14.4" hidden="1" thickBot="1" x14ac:dyDescent="0.3">
      <c r="A241" s="670" t="s">
        <v>479</v>
      </c>
      <c r="B241" s="649"/>
      <c r="C241" s="672">
        <v>3631</v>
      </c>
      <c r="D241" s="634" t="s">
        <v>409</v>
      </c>
      <c r="E241" s="635">
        <v>5000</v>
      </c>
      <c r="F241" s="636">
        <v>0</v>
      </c>
      <c r="G241" s="600">
        <f t="shared" ref="G241:M241" si="179">F241/7.5345</f>
        <v>0</v>
      </c>
      <c r="H241" s="600">
        <f t="shared" si="179"/>
        <v>0</v>
      </c>
      <c r="I241" s="619">
        <f t="shared" si="179"/>
        <v>0</v>
      </c>
      <c r="J241" s="600">
        <f t="shared" si="179"/>
        <v>0</v>
      </c>
      <c r="K241" s="619">
        <f t="shared" si="179"/>
        <v>0</v>
      </c>
      <c r="L241" s="600">
        <f t="shared" si="179"/>
        <v>0</v>
      </c>
      <c r="M241" s="619">
        <f t="shared" si="179"/>
        <v>0</v>
      </c>
      <c r="N241" s="637" t="e">
        <f>AVERAGE(J241/F241*100)</f>
        <v>#DIV/0!</v>
      </c>
      <c r="O241" s="638">
        <f>AVERAGE(M242/J242*100)</f>
        <v>753.45</v>
      </c>
    </row>
    <row r="242" spans="1:15" s="230" customFormat="1" ht="18" thickBot="1" x14ac:dyDescent="0.3">
      <c r="A242" s="962" t="s">
        <v>573</v>
      </c>
      <c r="B242" s="963"/>
      <c r="C242" s="963"/>
      <c r="D242" s="964"/>
      <c r="E242" s="657">
        <v>200000</v>
      </c>
      <c r="F242" s="657">
        <f t="shared" ref="F242:I242" si="180">SUM(F245)</f>
        <v>600000</v>
      </c>
      <c r="G242" s="657">
        <f t="shared" si="180"/>
        <v>79633.685048775631</v>
      </c>
      <c r="H242" s="657">
        <f t="shared" si="180"/>
        <v>96000</v>
      </c>
      <c r="I242" s="662">
        <f t="shared" si="180"/>
        <v>723312</v>
      </c>
      <c r="J242" s="657">
        <f t="shared" ref="J242:L242" si="181">SUM(J245)</f>
        <v>80000</v>
      </c>
      <c r="K242" s="662">
        <f t="shared" ref="K242:M242" si="182">SUM(K245)</f>
        <v>602760</v>
      </c>
      <c r="L242" s="657">
        <f t="shared" si="181"/>
        <v>80000</v>
      </c>
      <c r="M242" s="662">
        <f t="shared" si="182"/>
        <v>602760</v>
      </c>
      <c r="N242" s="664">
        <f>AVERAGE(J242/H242*100)</f>
        <v>83.333333333333343</v>
      </c>
      <c r="O242" s="665">
        <f>AVERAGE(L242/J242*100)</f>
        <v>100</v>
      </c>
    </row>
    <row r="243" spans="1:15" s="117" customFormat="1" ht="15.6" x14ac:dyDescent="0.3">
      <c r="A243" s="422"/>
      <c r="B243" s="42"/>
      <c r="C243" s="42"/>
      <c r="D243" s="417" t="s">
        <v>445</v>
      </c>
      <c r="E243" s="392">
        <v>200000</v>
      </c>
      <c r="F243" s="391"/>
      <c r="G243" s="391"/>
      <c r="H243" s="391"/>
      <c r="I243" s="580"/>
      <c r="J243" s="391"/>
      <c r="K243" s="580"/>
      <c r="L243" s="391"/>
      <c r="M243" s="580"/>
      <c r="N243" s="404"/>
      <c r="O243" s="431"/>
    </row>
    <row r="244" spans="1:15" s="29" customFormat="1" ht="13.8" x14ac:dyDescent="0.25">
      <c r="A244" s="422"/>
      <c r="B244" s="42"/>
      <c r="C244" s="42"/>
      <c r="D244" s="417" t="s">
        <v>197</v>
      </c>
      <c r="E244" s="382">
        <v>200000</v>
      </c>
      <c r="F244" s="391"/>
      <c r="G244" s="391"/>
      <c r="H244" s="391"/>
      <c r="I244" s="580"/>
      <c r="J244" s="391"/>
      <c r="K244" s="580"/>
      <c r="L244" s="391"/>
      <c r="M244" s="580"/>
      <c r="N244" s="404"/>
      <c r="O244" s="431"/>
    </row>
    <row r="245" spans="1:15" ht="15.6" x14ac:dyDescent="0.3">
      <c r="A245" s="455"/>
      <c r="B245" s="117"/>
      <c r="C245" s="117"/>
      <c r="D245" s="461" t="s">
        <v>494</v>
      </c>
      <c r="E245" s="456">
        <v>200000</v>
      </c>
      <c r="F245" s="454">
        <f t="shared" ref="F245:M247" si="183">SUM(F246)</f>
        <v>600000</v>
      </c>
      <c r="G245" s="454">
        <f t="shared" si="183"/>
        <v>79633.685048775631</v>
      </c>
      <c r="H245" s="454">
        <f t="shared" si="183"/>
        <v>96000</v>
      </c>
      <c r="I245" s="581">
        <f t="shared" si="183"/>
        <v>723312</v>
      </c>
      <c r="J245" s="454">
        <f t="shared" si="183"/>
        <v>80000</v>
      </c>
      <c r="K245" s="581">
        <f t="shared" si="183"/>
        <v>602760</v>
      </c>
      <c r="L245" s="454">
        <f t="shared" si="183"/>
        <v>80000</v>
      </c>
      <c r="M245" s="581">
        <f t="shared" si="183"/>
        <v>602760</v>
      </c>
      <c r="N245" s="405">
        <f t="shared" ref="N245:N248" si="184">AVERAGE(J245/H245*100)</f>
        <v>83.333333333333343</v>
      </c>
      <c r="O245" s="423">
        <f>AVERAGE(L245/J245*100)</f>
        <v>100</v>
      </c>
    </row>
    <row r="246" spans="1:15" ht="13.8" x14ac:dyDescent="0.25">
      <c r="A246" s="377" t="s">
        <v>477</v>
      </c>
      <c r="B246" s="383"/>
      <c r="C246" s="373">
        <v>38</v>
      </c>
      <c r="D246" s="384" t="s">
        <v>79</v>
      </c>
      <c r="E246" s="381">
        <v>200000</v>
      </c>
      <c r="F246" s="381">
        <f t="shared" si="183"/>
        <v>600000</v>
      </c>
      <c r="G246" s="381">
        <f t="shared" si="183"/>
        <v>79633.685048775631</v>
      </c>
      <c r="H246" s="381">
        <f t="shared" si="183"/>
        <v>96000</v>
      </c>
      <c r="I246" s="584">
        <f t="shared" si="183"/>
        <v>723312</v>
      </c>
      <c r="J246" s="381">
        <f t="shared" si="183"/>
        <v>80000</v>
      </c>
      <c r="K246" s="584">
        <f t="shared" si="183"/>
        <v>602760</v>
      </c>
      <c r="L246" s="381">
        <f t="shared" si="183"/>
        <v>80000</v>
      </c>
      <c r="M246" s="584">
        <f t="shared" si="183"/>
        <v>602760</v>
      </c>
      <c r="N246" s="405">
        <f t="shared" si="184"/>
        <v>83.333333333333343</v>
      </c>
      <c r="O246" s="423">
        <f>AVERAGE(L246/J246*100)</f>
        <v>100</v>
      </c>
    </row>
    <row r="247" spans="1:15" s="483" customFormat="1" ht="13.8" x14ac:dyDescent="0.25">
      <c r="A247" s="374" t="s">
        <v>477</v>
      </c>
      <c r="B247" s="385"/>
      <c r="C247" s="386">
        <v>381</v>
      </c>
      <c r="D247" s="387" t="s">
        <v>36</v>
      </c>
      <c r="E247" s="382">
        <v>200000</v>
      </c>
      <c r="F247" s="382">
        <f t="shared" si="183"/>
        <v>600000</v>
      </c>
      <c r="G247" s="382">
        <f t="shared" si="183"/>
        <v>79633.685048775631</v>
      </c>
      <c r="H247" s="382">
        <f t="shared" si="183"/>
        <v>96000</v>
      </c>
      <c r="I247" s="583">
        <f t="shared" si="183"/>
        <v>723312</v>
      </c>
      <c r="J247" s="382">
        <f t="shared" si="183"/>
        <v>80000</v>
      </c>
      <c r="K247" s="583">
        <f t="shared" si="183"/>
        <v>602760</v>
      </c>
      <c r="L247" s="382">
        <f t="shared" si="183"/>
        <v>80000</v>
      </c>
      <c r="M247" s="583">
        <f t="shared" si="183"/>
        <v>602760</v>
      </c>
      <c r="N247" s="405">
        <f t="shared" si="184"/>
        <v>83.333333333333343</v>
      </c>
      <c r="O247" s="423">
        <f>AVERAGE(L247/J247*100)</f>
        <v>100</v>
      </c>
    </row>
    <row r="248" spans="1:15" ht="14.4" thickBot="1" x14ac:dyDescent="0.3">
      <c r="A248" s="374" t="s">
        <v>477</v>
      </c>
      <c r="B248" s="496">
        <v>69</v>
      </c>
      <c r="C248" s="420">
        <v>3811</v>
      </c>
      <c r="D248" s="389" t="s">
        <v>83</v>
      </c>
      <c r="E248" s="380">
        <v>200000</v>
      </c>
      <c r="F248" s="380">
        <v>600000</v>
      </c>
      <c r="G248" s="382">
        <f>F248/7.5345</f>
        <v>79633.685048775631</v>
      </c>
      <c r="H248" s="382">
        <v>96000</v>
      </c>
      <c r="I248" s="583">
        <f>H248*7.5345</f>
        <v>723312</v>
      </c>
      <c r="J248" s="382">
        <v>80000</v>
      </c>
      <c r="K248" s="583">
        <f>J248*7.5345</f>
        <v>602760</v>
      </c>
      <c r="L248" s="382">
        <v>80000</v>
      </c>
      <c r="M248" s="583">
        <f>L248*7.5345</f>
        <v>602760</v>
      </c>
      <c r="N248" s="405">
        <f t="shared" si="184"/>
        <v>83.333333333333343</v>
      </c>
      <c r="O248" s="423">
        <f>AVERAGE(L248/J248*100)</f>
        <v>100</v>
      </c>
    </row>
    <row r="249" spans="1:15" s="230" customFormat="1" ht="18" thickBot="1" x14ac:dyDescent="0.3">
      <c r="A249" s="962" t="s">
        <v>574</v>
      </c>
      <c r="B249" s="963"/>
      <c r="C249" s="963"/>
      <c r="D249" s="964"/>
      <c r="E249" s="657">
        <f t="shared" ref="E249:H249" si="185">SUM(E252+E258)</f>
        <v>45000</v>
      </c>
      <c r="F249" s="657">
        <f t="shared" si="185"/>
        <v>127000</v>
      </c>
      <c r="G249" s="657">
        <f t="shared" si="185"/>
        <v>16855.796668657509</v>
      </c>
      <c r="H249" s="657">
        <f t="shared" si="185"/>
        <v>17800</v>
      </c>
      <c r="I249" s="662">
        <f t="shared" ref="I249:K249" si="186">SUM(I252+I258)</f>
        <v>134114.1</v>
      </c>
      <c r="J249" s="657">
        <f t="shared" ref="J249:M249" si="187">SUM(J252+J258)</f>
        <v>19900</v>
      </c>
      <c r="K249" s="662">
        <f t="shared" si="186"/>
        <v>149936.54999999999</v>
      </c>
      <c r="L249" s="657">
        <f t="shared" si="187"/>
        <v>23300</v>
      </c>
      <c r="M249" s="662">
        <f t="shared" si="187"/>
        <v>175553.85</v>
      </c>
      <c r="N249" s="664">
        <f>AVERAGE(J249/H249*100)</f>
        <v>111.79775280898876</v>
      </c>
      <c r="O249" s="665">
        <f>AVERAGE(L249/J249*100)</f>
        <v>117.0854271356784</v>
      </c>
    </row>
    <row r="250" spans="1:15" s="117" customFormat="1" ht="15.6" x14ac:dyDescent="0.3">
      <c r="A250" s="422"/>
      <c r="B250" s="42"/>
      <c r="C250" s="42"/>
      <c r="D250" s="417" t="s">
        <v>227</v>
      </c>
      <c r="E250" s="392"/>
      <c r="F250" s="391"/>
      <c r="G250" s="391"/>
      <c r="H250" s="391"/>
      <c r="I250" s="580"/>
      <c r="J250" s="391"/>
      <c r="K250" s="580"/>
      <c r="L250" s="391"/>
      <c r="M250" s="580"/>
      <c r="N250" s="936">
        <f>AVERAGE(J252/H252*100)</f>
        <v>100</v>
      </c>
      <c r="O250" s="958">
        <v>100</v>
      </c>
    </row>
    <row r="251" spans="1:15" s="29" customFormat="1" ht="13.8" x14ac:dyDescent="0.25">
      <c r="A251" s="422"/>
      <c r="B251" s="42"/>
      <c r="C251" s="42"/>
      <c r="D251" s="416" t="s">
        <v>209</v>
      </c>
      <c r="E251" s="382"/>
      <c r="F251" s="391"/>
      <c r="G251" s="391"/>
      <c r="H251" s="391"/>
      <c r="I251" s="580"/>
      <c r="J251" s="391"/>
      <c r="K251" s="580"/>
      <c r="L251" s="391"/>
      <c r="M251" s="580"/>
      <c r="N251" s="937"/>
      <c r="O251" s="959"/>
    </row>
    <row r="252" spans="1:15" ht="15.6" x14ac:dyDescent="0.3">
      <c r="A252" s="455"/>
      <c r="B252" s="117"/>
      <c r="C252" s="117"/>
      <c r="D252" s="461" t="s">
        <v>447</v>
      </c>
      <c r="E252" s="456">
        <v>20000</v>
      </c>
      <c r="F252" s="454">
        <f t="shared" ref="F252:M254" si="188">SUM(F253)</f>
        <v>25000</v>
      </c>
      <c r="G252" s="454">
        <f t="shared" si="188"/>
        <v>3318.0702103656513</v>
      </c>
      <c r="H252" s="454">
        <f t="shared" si="188"/>
        <v>3500</v>
      </c>
      <c r="I252" s="581">
        <f t="shared" si="188"/>
        <v>26370.75</v>
      </c>
      <c r="J252" s="454">
        <f t="shared" si="188"/>
        <v>3500</v>
      </c>
      <c r="K252" s="581">
        <f t="shared" si="188"/>
        <v>26370.75</v>
      </c>
      <c r="L252" s="454">
        <f t="shared" si="188"/>
        <v>4000</v>
      </c>
      <c r="M252" s="581">
        <f t="shared" si="188"/>
        <v>30138</v>
      </c>
      <c r="N252" s="937"/>
      <c r="O252" s="959"/>
    </row>
    <row r="253" spans="1:15" ht="13.8" x14ac:dyDescent="0.25">
      <c r="A253" s="377" t="s">
        <v>479</v>
      </c>
      <c r="B253" s="383"/>
      <c r="C253" s="373">
        <v>38</v>
      </c>
      <c r="D253" s="384" t="s">
        <v>79</v>
      </c>
      <c r="E253" s="381">
        <v>20000</v>
      </c>
      <c r="F253" s="381">
        <f t="shared" si="188"/>
        <v>25000</v>
      </c>
      <c r="G253" s="381">
        <f t="shared" si="188"/>
        <v>3318.0702103656513</v>
      </c>
      <c r="H253" s="381">
        <f t="shared" si="188"/>
        <v>3500</v>
      </c>
      <c r="I253" s="584">
        <f t="shared" si="188"/>
        <v>26370.75</v>
      </c>
      <c r="J253" s="381">
        <f t="shared" si="188"/>
        <v>3500</v>
      </c>
      <c r="K253" s="584">
        <f t="shared" si="188"/>
        <v>26370.75</v>
      </c>
      <c r="L253" s="381">
        <f t="shared" si="188"/>
        <v>4000</v>
      </c>
      <c r="M253" s="584">
        <f t="shared" si="188"/>
        <v>30138</v>
      </c>
      <c r="N253" s="405">
        <f t="shared" ref="N253:N255" si="189">AVERAGE(J253/H253*100)</f>
        <v>100</v>
      </c>
      <c r="O253" s="423">
        <f>AVERAGE(L253/J253*100)</f>
        <v>114.28571428571428</v>
      </c>
    </row>
    <row r="254" spans="1:15" ht="13.8" x14ac:dyDescent="0.25">
      <c r="A254" s="374" t="s">
        <v>479</v>
      </c>
      <c r="B254" s="489"/>
      <c r="C254" s="386">
        <v>381</v>
      </c>
      <c r="D254" s="387" t="s">
        <v>36</v>
      </c>
      <c r="E254" s="382">
        <v>20000</v>
      </c>
      <c r="F254" s="382">
        <f t="shared" si="188"/>
        <v>25000</v>
      </c>
      <c r="G254" s="382">
        <f t="shared" si="188"/>
        <v>3318.0702103656513</v>
      </c>
      <c r="H254" s="382">
        <f t="shared" si="188"/>
        <v>3500</v>
      </c>
      <c r="I254" s="583">
        <f t="shared" si="188"/>
        <v>26370.75</v>
      </c>
      <c r="J254" s="382">
        <f t="shared" si="188"/>
        <v>3500</v>
      </c>
      <c r="K254" s="583">
        <f t="shared" si="188"/>
        <v>26370.75</v>
      </c>
      <c r="L254" s="382">
        <f t="shared" si="188"/>
        <v>4000</v>
      </c>
      <c r="M254" s="583">
        <f t="shared" si="188"/>
        <v>30138</v>
      </c>
      <c r="N254" s="405">
        <f t="shared" si="189"/>
        <v>100</v>
      </c>
      <c r="O254" s="423">
        <f t="shared" ref="O254:O255" si="190">AVERAGE(L254/J254*100)</f>
        <v>114.28571428571428</v>
      </c>
    </row>
    <row r="255" spans="1:15" s="411" customFormat="1" ht="14.4" thickBot="1" x14ac:dyDescent="0.3">
      <c r="A255" s="428" t="s">
        <v>479</v>
      </c>
      <c r="B255" s="491">
        <v>70</v>
      </c>
      <c r="C255" s="407">
        <v>3811</v>
      </c>
      <c r="D255" s="408" t="s">
        <v>84</v>
      </c>
      <c r="E255" s="409">
        <v>20000</v>
      </c>
      <c r="F255" s="409">
        <v>25000</v>
      </c>
      <c r="G255" s="409">
        <f>F255/7.5345</f>
        <v>3318.0702103656513</v>
      </c>
      <c r="H255" s="409">
        <v>3500</v>
      </c>
      <c r="I255" s="585">
        <f>H255*7.5345</f>
        <v>26370.75</v>
      </c>
      <c r="J255" s="409">
        <v>3500</v>
      </c>
      <c r="K255" s="585">
        <f>J255*7.5345</f>
        <v>26370.75</v>
      </c>
      <c r="L255" s="409">
        <v>4000</v>
      </c>
      <c r="M255" s="585">
        <f>L255*7.5345</f>
        <v>30138</v>
      </c>
      <c r="N255" s="480">
        <f t="shared" si="189"/>
        <v>100</v>
      </c>
      <c r="O255" s="481">
        <f t="shared" si="190"/>
        <v>114.28571428571428</v>
      </c>
    </row>
    <row r="256" spans="1:15" s="117" customFormat="1" ht="16.2" thickTop="1" x14ac:dyDescent="0.3">
      <c r="A256" s="422"/>
      <c r="B256" s="494"/>
      <c r="C256" s="42"/>
      <c r="D256" s="417" t="s">
        <v>227</v>
      </c>
      <c r="E256" s="392"/>
      <c r="F256" s="391"/>
      <c r="G256" s="391"/>
      <c r="H256" s="391"/>
      <c r="I256" s="580"/>
      <c r="J256" s="391"/>
      <c r="K256" s="580"/>
      <c r="L256" s="391"/>
      <c r="M256" s="580"/>
      <c r="N256" s="936">
        <f>AVERAGE(J258/H258*100)</f>
        <v>114.68531468531469</v>
      </c>
      <c r="O256" s="958">
        <f>AVERAGE(L258/J258*100)</f>
        <v>117.68292682926828</v>
      </c>
    </row>
    <row r="257" spans="1:15" s="29" customFormat="1" ht="13.8" x14ac:dyDescent="0.25">
      <c r="A257" s="422"/>
      <c r="B257" s="494"/>
      <c r="C257" s="42"/>
      <c r="D257" s="416" t="s">
        <v>230</v>
      </c>
      <c r="E257" s="382"/>
      <c r="F257" s="391"/>
      <c r="G257" s="391"/>
      <c r="H257" s="391"/>
      <c r="I257" s="580"/>
      <c r="J257" s="391"/>
      <c r="K257" s="580"/>
      <c r="L257" s="391"/>
      <c r="M257" s="580"/>
      <c r="N257" s="937"/>
      <c r="O257" s="959"/>
    </row>
    <row r="258" spans="1:15" ht="15.6" x14ac:dyDescent="0.3">
      <c r="A258" s="455"/>
      <c r="B258" s="495"/>
      <c r="C258" s="117"/>
      <c r="D258" s="461" t="s">
        <v>446</v>
      </c>
      <c r="E258" s="456">
        <v>25000</v>
      </c>
      <c r="F258" s="454">
        <f t="shared" ref="F258:M258" si="191">SUM(F259)</f>
        <v>102000</v>
      </c>
      <c r="G258" s="454">
        <f t="shared" si="191"/>
        <v>13537.726458291856</v>
      </c>
      <c r="H258" s="454">
        <f t="shared" si="191"/>
        <v>14300</v>
      </c>
      <c r="I258" s="581">
        <f t="shared" si="191"/>
        <v>107743.35</v>
      </c>
      <c r="J258" s="454">
        <f t="shared" si="191"/>
        <v>16400</v>
      </c>
      <c r="K258" s="581">
        <f t="shared" si="191"/>
        <v>123565.8</v>
      </c>
      <c r="L258" s="454">
        <f t="shared" si="191"/>
        <v>19300</v>
      </c>
      <c r="M258" s="581">
        <f t="shared" si="191"/>
        <v>145415.85</v>
      </c>
      <c r="N258" s="937"/>
      <c r="O258" s="959"/>
    </row>
    <row r="259" spans="1:15" ht="13.8" x14ac:dyDescent="0.25">
      <c r="A259" s="377" t="s">
        <v>623</v>
      </c>
      <c r="B259" s="490"/>
      <c r="C259" s="373">
        <v>32</v>
      </c>
      <c r="D259" s="384" t="s">
        <v>180</v>
      </c>
      <c r="E259" s="381">
        <v>25000</v>
      </c>
      <c r="F259" s="381">
        <f t="shared" ref="F259:I259" si="192">SUM(F260+F263)</f>
        <v>102000</v>
      </c>
      <c r="G259" s="381">
        <f t="shared" si="192"/>
        <v>13537.726458291856</v>
      </c>
      <c r="H259" s="381">
        <f t="shared" si="192"/>
        <v>14300</v>
      </c>
      <c r="I259" s="584">
        <f t="shared" si="192"/>
        <v>107743.35</v>
      </c>
      <c r="J259" s="381">
        <f t="shared" ref="J259:L259" si="193">SUM(J260+J263)</f>
        <v>16400</v>
      </c>
      <c r="K259" s="584">
        <f t="shared" ref="K259:M259" si="194">SUM(K260+K263)</f>
        <v>123565.8</v>
      </c>
      <c r="L259" s="381">
        <f t="shared" si="193"/>
        <v>19300</v>
      </c>
      <c r="M259" s="584">
        <f t="shared" si="194"/>
        <v>145415.85</v>
      </c>
      <c r="N259" s="405">
        <f t="shared" ref="N259:N265" si="195">AVERAGE(J259/H259*100)</f>
        <v>114.68531468531469</v>
      </c>
      <c r="O259" s="423">
        <f>AVERAGE(L259/J259*100)</f>
        <v>117.68292682926828</v>
      </c>
    </row>
    <row r="260" spans="1:15" ht="13.8" x14ac:dyDescent="0.25">
      <c r="A260" s="374" t="s">
        <v>623</v>
      </c>
      <c r="B260" s="489"/>
      <c r="C260" s="386">
        <v>323</v>
      </c>
      <c r="D260" s="387" t="s">
        <v>55</v>
      </c>
      <c r="E260" s="382">
        <v>8000</v>
      </c>
      <c r="F260" s="382">
        <f t="shared" ref="F260:I260" si="196">SUM(F261:F262)</f>
        <v>90000</v>
      </c>
      <c r="G260" s="382">
        <f t="shared" si="196"/>
        <v>11945.052757316344</v>
      </c>
      <c r="H260" s="382">
        <f t="shared" si="196"/>
        <v>12500</v>
      </c>
      <c r="I260" s="583">
        <f t="shared" si="196"/>
        <v>94181.25</v>
      </c>
      <c r="J260" s="382">
        <f t="shared" ref="J260:L260" si="197">SUM(J261:J262)</f>
        <v>14000</v>
      </c>
      <c r="K260" s="583">
        <f t="shared" ref="K260:M260" si="198">SUM(K261:K262)</f>
        <v>105483</v>
      </c>
      <c r="L260" s="382">
        <f t="shared" si="197"/>
        <v>17000</v>
      </c>
      <c r="M260" s="583">
        <f t="shared" si="198"/>
        <v>128086.5</v>
      </c>
      <c r="N260" s="405">
        <f t="shared" si="195"/>
        <v>112.00000000000001</v>
      </c>
      <c r="O260" s="423">
        <f t="shared" ref="O260:O265" si="199">AVERAGE(L260/J260*100)</f>
        <v>121.42857142857142</v>
      </c>
    </row>
    <row r="261" spans="1:15" ht="13.8" x14ac:dyDescent="0.25">
      <c r="A261" s="374" t="s">
        <v>623</v>
      </c>
      <c r="B261" s="489">
        <v>71</v>
      </c>
      <c r="C261" s="386">
        <v>3233</v>
      </c>
      <c r="D261" s="387" t="s">
        <v>58</v>
      </c>
      <c r="E261" s="382">
        <v>5000</v>
      </c>
      <c r="F261" s="382">
        <v>10000</v>
      </c>
      <c r="G261" s="382">
        <f>F261/7.5345</f>
        <v>1327.2280841462605</v>
      </c>
      <c r="H261" s="382">
        <v>1500</v>
      </c>
      <c r="I261" s="583">
        <f>H261*7.5345</f>
        <v>11301.75</v>
      </c>
      <c r="J261" s="382">
        <v>2000</v>
      </c>
      <c r="K261" s="583">
        <f>J261*7.5345</f>
        <v>15069</v>
      </c>
      <c r="L261" s="382">
        <v>2000</v>
      </c>
      <c r="M261" s="583">
        <f>L261*7.5345</f>
        <v>15069</v>
      </c>
      <c r="N261" s="405">
        <f t="shared" si="195"/>
        <v>133.33333333333331</v>
      </c>
      <c r="O261" s="423">
        <f t="shared" si="199"/>
        <v>100</v>
      </c>
    </row>
    <row r="262" spans="1:15" ht="13.8" x14ac:dyDescent="0.25">
      <c r="A262" s="374" t="s">
        <v>623</v>
      </c>
      <c r="B262" s="489">
        <v>72</v>
      </c>
      <c r="C262" s="386">
        <v>3239</v>
      </c>
      <c r="D262" s="387" t="s">
        <v>63</v>
      </c>
      <c r="E262" s="382">
        <v>3000</v>
      </c>
      <c r="F262" s="382">
        <v>80000</v>
      </c>
      <c r="G262" s="382">
        <f>F262/7.5345</f>
        <v>10617.824673170084</v>
      </c>
      <c r="H262" s="382">
        <v>11000</v>
      </c>
      <c r="I262" s="583">
        <f>H262*7.5345</f>
        <v>82879.5</v>
      </c>
      <c r="J262" s="382">
        <v>12000</v>
      </c>
      <c r="K262" s="583">
        <f>J262*7.5345</f>
        <v>90414</v>
      </c>
      <c r="L262" s="382">
        <v>15000</v>
      </c>
      <c r="M262" s="583">
        <f>L262*7.5345</f>
        <v>113017.5</v>
      </c>
      <c r="N262" s="405">
        <f t="shared" si="195"/>
        <v>109.09090909090908</v>
      </c>
      <c r="O262" s="423">
        <f t="shared" si="199"/>
        <v>125</v>
      </c>
    </row>
    <row r="263" spans="1:15" ht="13.8" x14ac:dyDescent="0.25">
      <c r="A263" s="374" t="s">
        <v>623</v>
      </c>
      <c r="B263" s="489"/>
      <c r="C263" s="386">
        <v>329</v>
      </c>
      <c r="D263" s="387" t="s">
        <v>64</v>
      </c>
      <c r="E263" s="382">
        <v>17000</v>
      </c>
      <c r="F263" s="382">
        <f t="shared" ref="F263:I263" si="200">SUM(F264:F265)</f>
        <v>12000</v>
      </c>
      <c r="G263" s="382">
        <f t="shared" si="200"/>
        <v>1592.6737009755125</v>
      </c>
      <c r="H263" s="382">
        <f t="shared" si="200"/>
        <v>1800</v>
      </c>
      <c r="I263" s="583">
        <f t="shared" si="200"/>
        <v>13562.1</v>
      </c>
      <c r="J263" s="382">
        <f t="shared" ref="J263:L263" si="201">SUM(J264:J265)</f>
        <v>2400</v>
      </c>
      <c r="K263" s="583">
        <f t="shared" ref="K263:M263" si="202">SUM(K264:K265)</f>
        <v>18082.8</v>
      </c>
      <c r="L263" s="382">
        <f t="shared" si="201"/>
        <v>2300</v>
      </c>
      <c r="M263" s="583">
        <f t="shared" si="202"/>
        <v>17329.349999999999</v>
      </c>
      <c r="N263" s="405">
        <f t="shared" si="195"/>
        <v>133.33333333333331</v>
      </c>
      <c r="O263" s="423">
        <f t="shared" si="199"/>
        <v>95.833333333333343</v>
      </c>
    </row>
    <row r="264" spans="1:15" s="483" customFormat="1" ht="13.8" x14ac:dyDescent="0.25">
      <c r="A264" s="374" t="s">
        <v>623</v>
      </c>
      <c r="B264" s="489">
        <v>73</v>
      </c>
      <c r="C264" s="386">
        <v>3293</v>
      </c>
      <c r="D264" s="387" t="s">
        <v>67</v>
      </c>
      <c r="E264" s="382">
        <v>15000</v>
      </c>
      <c r="F264" s="382">
        <v>10000</v>
      </c>
      <c r="G264" s="382">
        <f>F264/7.5345</f>
        <v>1327.2280841462605</v>
      </c>
      <c r="H264" s="382">
        <v>1500</v>
      </c>
      <c r="I264" s="583">
        <f>H264*7.5345</f>
        <v>11301.75</v>
      </c>
      <c r="J264" s="382">
        <v>2000</v>
      </c>
      <c r="K264" s="583">
        <f>J264*7.5345</f>
        <v>15069</v>
      </c>
      <c r="L264" s="382">
        <v>2000</v>
      </c>
      <c r="M264" s="583">
        <f>L264*7.5345</f>
        <v>15069</v>
      </c>
      <c r="N264" s="405">
        <f t="shared" si="195"/>
        <v>133.33333333333331</v>
      </c>
      <c r="O264" s="423">
        <f t="shared" si="199"/>
        <v>100</v>
      </c>
    </row>
    <row r="265" spans="1:15" ht="14.4" thickBot="1" x14ac:dyDescent="0.3">
      <c r="A265" s="374" t="s">
        <v>623</v>
      </c>
      <c r="B265" s="496">
        <v>74</v>
      </c>
      <c r="C265" s="420">
        <v>3299</v>
      </c>
      <c r="D265" s="389" t="s">
        <v>231</v>
      </c>
      <c r="E265" s="380">
        <v>2000</v>
      </c>
      <c r="F265" s="380">
        <v>2000</v>
      </c>
      <c r="G265" s="382">
        <f>F265/7.5345</f>
        <v>265.44561682925212</v>
      </c>
      <c r="H265" s="382">
        <v>300</v>
      </c>
      <c r="I265" s="583">
        <f>H265*7.5345</f>
        <v>2260.35</v>
      </c>
      <c r="J265" s="382">
        <v>400</v>
      </c>
      <c r="K265" s="583">
        <f>J265*7.5345</f>
        <v>3013.8</v>
      </c>
      <c r="L265" s="382">
        <v>300</v>
      </c>
      <c r="M265" s="583">
        <f>L265*7.5345</f>
        <v>2260.35</v>
      </c>
      <c r="N265" s="405">
        <f t="shared" si="195"/>
        <v>133.33333333333331</v>
      </c>
      <c r="O265" s="423">
        <f t="shared" si="199"/>
        <v>75</v>
      </c>
    </row>
    <row r="266" spans="1:15" s="230" customFormat="1" ht="18" thickBot="1" x14ac:dyDescent="0.3">
      <c r="A266" s="962" t="s">
        <v>575</v>
      </c>
      <c r="B266" s="963"/>
      <c r="C266" s="963"/>
      <c r="D266" s="964"/>
      <c r="E266" s="657">
        <v>70000</v>
      </c>
      <c r="F266" s="657">
        <f t="shared" ref="F266:I266" si="203">SUM(F269)</f>
        <v>45000</v>
      </c>
      <c r="G266" s="657">
        <f t="shared" si="203"/>
        <v>5972.5263786581727</v>
      </c>
      <c r="H266" s="657">
        <f t="shared" si="203"/>
        <v>6000</v>
      </c>
      <c r="I266" s="662">
        <f t="shared" si="203"/>
        <v>45207</v>
      </c>
      <c r="J266" s="657">
        <f t="shared" ref="J266:L266" si="204">SUM(J269)</f>
        <v>6000</v>
      </c>
      <c r="K266" s="662">
        <f t="shared" ref="K266:M266" si="205">SUM(K269)</f>
        <v>45207</v>
      </c>
      <c r="L266" s="657">
        <f t="shared" si="204"/>
        <v>8000</v>
      </c>
      <c r="M266" s="662">
        <f t="shared" si="205"/>
        <v>60276</v>
      </c>
      <c r="N266" s="664">
        <f>AVERAGE(J266/H266*100)</f>
        <v>100</v>
      </c>
      <c r="O266" s="665">
        <f>AVERAGE(L266/J266*100)</f>
        <v>133.33333333333331</v>
      </c>
    </row>
    <row r="267" spans="1:15" s="117" customFormat="1" ht="15.6" x14ac:dyDescent="0.3">
      <c r="A267" s="422"/>
      <c r="B267" s="42"/>
      <c r="C267" s="42"/>
      <c r="D267" s="417" t="s">
        <v>234</v>
      </c>
      <c r="E267" s="392"/>
      <c r="F267" s="391"/>
      <c r="G267" s="391"/>
      <c r="H267" s="391"/>
      <c r="I267" s="580"/>
      <c r="J267" s="391"/>
      <c r="K267" s="580"/>
      <c r="L267" s="391"/>
      <c r="M267" s="580"/>
      <c r="N267" s="936">
        <f>AVERAGE(J269/H269*100)</f>
        <v>100</v>
      </c>
      <c r="O267" s="958">
        <f>AVERAGE(L269/J269*100)</f>
        <v>133.33333333333331</v>
      </c>
    </row>
    <row r="268" spans="1:15" s="231" customFormat="1" ht="13.8" x14ac:dyDescent="0.25">
      <c r="A268" s="422"/>
      <c r="B268" s="42"/>
      <c r="C268" s="42"/>
      <c r="D268" s="418" t="s">
        <v>209</v>
      </c>
      <c r="E268" s="382"/>
      <c r="F268" s="391"/>
      <c r="G268" s="391"/>
      <c r="H268" s="391"/>
      <c r="I268" s="580"/>
      <c r="J268" s="391"/>
      <c r="K268" s="580"/>
      <c r="L268" s="391"/>
      <c r="M268" s="580"/>
      <c r="N268" s="937"/>
      <c r="O268" s="959"/>
    </row>
    <row r="269" spans="1:15" ht="15.6" x14ac:dyDescent="0.3">
      <c r="A269" s="455"/>
      <c r="B269" s="117"/>
      <c r="C269" s="117"/>
      <c r="D269" s="461" t="s">
        <v>449</v>
      </c>
      <c r="E269" s="456">
        <v>70000</v>
      </c>
      <c r="F269" s="454">
        <f t="shared" ref="F269:M269" si="206">SUM(F270)</f>
        <v>45000</v>
      </c>
      <c r="G269" s="454">
        <f t="shared" si="206"/>
        <v>5972.5263786581727</v>
      </c>
      <c r="H269" s="454">
        <f t="shared" si="206"/>
        <v>6000</v>
      </c>
      <c r="I269" s="581">
        <f t="shared" si="206"/>
        <v>45207</v>
      </c>
      <c r="J269" s="454">
        <f t="shared" si="206"/>
        <v>6000</v>
      </c>
      <c r="K269" s="581">
        <f t="shared" si="206"/>
        <v>45207</v>
      </c>
      <c r="L269" s="454">
        <f t="shared" si="206"/>
        <v>8000</v>
      </c>
      <c r="M269" s="581">
        <f t="shared" si="206"/>
        <v>60276</v>
      </c>
      <c r="N269" s="937"/>
      <c r="O269" s="959"/>
    </row>
    <row r="270" spans="1:15" ht="13.8" x14ac:dyDescent="0.25">
      <c r="A270" s="377" t="s">
        <v>480</v>
      </c>
      <c r="B270" s="490"/>
      <c r="C270" s="373">
        <v>38</v>
      </c>
      <c r="D270" s="384" t="s">
        <v>79</v>
      </c>
      <c r="E270" s="381">
        <v>70000</v>
      </c>
      <c r="F270" s="381">
        <f t="shared" ref="F270:I270" si="207">SUM(F271+F273)</f>
        <v>45000</v>
      </c>
      <c r="G270" s="381">
        <f t="shared" si="207"/>
        <v>5972.5263786581727</v>
      </c>
      <c r="H270" s="381">
        <f t="shared" si="207"/>
        <v>6000</v>
      </c>
      <c r="I270" s="584">
        <f t="shared" si="207"/>
        <v>45207</v>
      </c>
      <c r="J270" s="381">
        <f t="shared" ref="J270:L270" si="208">SUM(J271+J273)</f>
        <v>6000</v>
      </c>
      <c r="K270" s="584">
        <f t="shared" ref="K270:M270" si="209">SUM(K271+K273)</f>
        <v>45207</v>
      </c>
      <c r="L270" s="381">
        <f t="shared" si="208"/>
        <v>8000</v>
      </c>
      <c r="M270" s="584">
        <f t="shared" si="209"/>
        <v>60276</v>
      </c>
      <c r="N270" s="405">
        <f t="shared" ref="N270:N274" si="210">AVERAGE(J270/H270*100)</f>
        <v>100</v>
      </c>
      <c r="O270" s="423">
        <f>AVERAGE(L270/J270*100)</f>
        <v>133.33333333333331</v>
      </c>
    </row>
    <row r="271" spans="1:15" ht="13.8" x14ac:dyDescent="0.25">
      <c r="A271" s="374" t="s">
        <v>480</v>
      </c>
      <c r="B271" s="489"/>
      <c r="C271" s="386">
        <v>381</v>
      </c>
      <c r="D271" s="387" t="s">
        <v>36</v>
      </c>
      <c r="E271" s="382">
        <v>50000</v>
      </c>
      <c r="F271" s="382">
        <f t="shared" ref="F271:M271" si="211">SUM(F272)</f>
        <v>20000</v>
      </c>
      <c r="G271" s="382">
        <f t="shared" si="211"/>
        <v>2654.4561682925209</v>
      </c>
      <c r="H271" s="382">
        <f t="shared" si="211"/>
        <v>3000</v>
      </c>
      <c r="I271" s="583">
        <f t="shared" si="211"/>
        <v>22603.5</v>
      </c>
      <c r="J271" s="382">
        <f t="shared" si="211"/>
        <v>2000</v>
      </c>
      <c r="K271" s="583">
        <f t="shared" si="211"/>
        <v>15069</v>
      </c>
      <c r="L271" s="382">
        <f t="shared" si="211"/>
        <v>3000</v>
      </c>
      <c r="M271" s="583">
        <f t="shared" si="211"/>
        <v>22603.5</v>
      </c>
      <c r="N271" s="405">
        <f t="shared" si="210"/>
        <v>66.666666666666657</v>
      </c>
      <c r="O271" s="423">
        <f t="shared" ref="O271:O274" si="212">AVERAGE(L271/J271*100)</f>
        <v>150</v>
      </c>
    </row>
    <row r="272" spans="1:15" ht="13.8" x14ac:dyDescent="0.25">
      <c r="A272" s="374" t="s">
        <v>480</v>
      </c>
      <c r="B272" s="489">
        <v>75</v>
      </c>
      <c r="C272" s="386">
        <v>3811</v>
      </c>
      <c r="D272" s="387" t="s">
        <v>81</v>
      </c>
      <c r="E272" s="382">
        <v>50000</v>
      </c>
      <c r="F272" s="382">
        <v>20000</v>
      </c>
      <c r="G272" s="382">
        <f>F272/7.5345</f>
        <v>2654.4561682925209</v>
      </c>
      <c r="H272" s="382">
        <v>3000</v>
      </c>
      <c r="I272" s="583">
        <f>H272*7.5345</f>
        <v>22603.5</v>
      </c>
      <c r="J272" s="382">
        <v>2000</v>
      </c>
      <c r="K272" s="583">
        <f>J272*7.5345</f>
        <v>15069</v>
      </c>
      <c r="L272" s="382">
        <v>3000</v>
      </c>
      <c r="M272" s="583">
        <f>L272*7.5345</f>
        <v>22603.5</v>
      </c>
      <c r="N272" s="405">
        <f t="shared" si="210"/>
        <v>66.666666666666657</v>
      </c>
      <c r="O272" s="423">
        <f t="shared" si="212"/>
        <v>150</v>
      </c>
    </row>
    <row r="273" spans="1:15" s="483" customFormat="1" ht="13.8" x14ac:dyDescent="0.25">
      <c r="A273" s="374" t="s">
        <v>480</v>
      </c>
      <c r="B273" s="489"/>
      <c r="C273" s="386">
        <v>382</v>
      </c>
      <c r="D273" s="387" t="s">
        <v>37</v>
      </c>
      <c r="E273" s="382">
        <v>20000</v>
      </c>
      <c r="F273" s="382">
        <f t="shared" ref="F273:M273" si="213">SUM(F274)</f>
        <v>25000</v>
      </c>
      <c r="G273" s="382">
        <f t="shared" si="213"/>
        <v>3318.0702103656513</v>
      </c>
      <c r="H273" s="382">
        <f t="shared" si="213"/>
        <v>3000</v>
      </c>
      <c r="I273" s="583">
        <f t="shared" si="213"/>
        <v>22603.5</v>
      </c>
      <c r="J273" s="382">
        <f t="shared" si="213"/>
        <v>4000</v>
      </c>
      <c r="K273" s="583">
        <f t="shared" si="213"/>
        <v>30138</v>
      </c>
      <c r="L273" s="382">
        <f t="shared" si="213"/>
        <v>5000</v>
      </c>
      <c r="M273" s="583">
        <f t="shared" si="213"/>
        <v>37672.5</v>
      </c>
      <c r="N273" s="405">
        <f t="shared" si="210"/>
        <v>133.33333333333331</v>
      </c>
      <c r="O273" s="423">
        <f t="shared" si="212"/>
        <v>125</v>
      </c>
    </row>
    <row r="274" spans="1:15" ht="14.4" thickBot="1" x14ac:dyDescent="0.3">
      <c r="A274" s="374" t="s">
        <v>480</v>
      </c>
      <c r="B274" s="496">
        <v>76</v>
      </c>
      <c r="C274" s="420">
        <v>3821</v>
      </c>
      <c r="D274" s="389" t="s">
        <v>235</v>
      </c>
      <c r="E274" s="380">
        <v>20000</v>
      </c>
      <c r="F274" s="380">
        <v>25000</v>
      </c>
      <c r="G274" s="382">
        <f>F274/7.5345</f>
        <v>3318.0702103656513</v>
      </c>
      <c r="H274" s="382">
        <v>3000</v>
      </c>
      <c r="I274" s="583">
        <f>H274*7.5345</f>
        <v>22603.5</v>
      </c>
      <c r="J274" s="382">
        <v>4000</v>
      </c>
      <c r="K274" s="583">
        <f>J274*7.5345</f>
        <v>30138</v>
      </c>
      <c r="L274" s="382">
        <v>5000</v>
      </c>
      <c r="M274" s="583">
        <f>L274*7.5345</f>
        <v>37672.5</v>
      </c>
      <c r="N274" s="405">
        <f t="shared" si="210"/>
        <v>133.33333333333331</v>
      </c>
      <c r="O274" s="423">
        <f t="shared" si="212"/>
        <v>125</v>
      </c>
    </row>
    <row r="275" spans="1:15" s="230" customFormat="1" ht="18" thickBot="1" x14ac:dyDescent="0.3">
      <c r="A275" s="962" t="s">
        <v>576</v>
      </c>
      <c r="B275" s="963"/>
      <c r="C275" s="963"/>
      <c r="D275" s="964"/>
      <c r="E275" s="657">
        <f t="shared" ref="E275:H275" si="214">SUM(E278+E284)</f>
        <v>19000</v>
      </c>
      <c r="F275" s="657">
        <f t="shared" si="214"/>
        <v>28000</v>
      </c>
      <c r="G275" s="657">
        <f t="shared" si="214"/>
        <v>3716.2386356095294</v>
      </c>
      <c r="H275" s="657">
        <f t="shared" si="214"/>
        <v>3750</v>
      </c>
      <c r="I275" s="662">
        <f t="shared" ref="I275:K275" si="215">SUM(I278+I284)</f>
        <v>28254.375</v>
      </c>
      <c r="J275" s="657">
        <f t="shared" ref="J275:M275" si="216">SUM(J278+J284)</f>
        <v>3750</v>
      </c>
      <c r="K275" s="662">
        <f t="shared" si="215"/>
        <v>28254.375</v>
      </c>
      <c r="L275" s="657">
        <f t="shared" si="216"/>
        <v>3750</v>
      </c>
      <c r="M275" s="662">
        <f t="shared" si="216"/>
        <v>28254.375</v>
      </c>
      <c r="N275" s="664">
        <f>AVERAGE(J275/H275*100)</f>
        <v>100</v>
      </c>
      <c r="O275" s="665">
        <f>AVERAGE(L275/J275*100)</f>
        <v>100</v>
      </c>
    </row>
    <row r="276" spans="1:15" s="117" customFormat="1" ht="15.6" x14ac:dyDescent="0.3">
      <c r="A276" s="422"/>
      <c r="B276" s="42"/>
      <c r="C276" s="42"/>
      <c r="D276" s="417" t="s">
        <v>178</v>
      </c>
      <c r="E276" s="392"/>
      <c r="F276" s="391"/>
      <c r="G276" s="391"/>
      <c r="H276" s="391"/>
      <c r="I276" s="580"/>
      <c r="J276" s="391"/>
      <c r="K276" s="580"/>
      <c r="L276" s="391"/>
      <c r="M276" s="580"/>
      <c r="N276" s="936">
        <f>AVERAGE(J278/H278*100)</f>
        <v>100</v>
      </c>
      <c r="O276" s="958">
        <f>AVERAGE(L278/J278*100)</f>
        <v>100</v>
      </c>
    </row>
    <row r="277" spans="1:15" s="29" customFormat="1" ht="13.8" x14ac:dyDescent="0.25">
      <c r="A277" s="422"/>
      <c r="B277" s="42"/>
      <c r="C277" s="42"/>
      <c r="D277" s="416" t="s">
        <v>197</v>
      </c>
      <c r="E277" s="382"/>
      <c r="F277" s="391"/>
      <c r="G277" s="391"/>
      <c r="H277" s="391"/>
      <c r="I277" s="580"/>
      <c r="J277" s="391"/>
      <c r="K277" s="580"/>
      <c r="L277" s="391"/>
      <c r="M277" s="580"/>
      <c r="N277" s="937"/>
      <c r="O277" s="959"/>
    </row>
    <row r="278" spans="1:15" ht="15.6" x14ac:dyDescent="0.3">
      <c r="A278" s="455"/>
      <c r="B278" s="117"/>
      <c r="C278" s="117"/>
      <c r="D278" s="452" t="s">
        <v>448</v>
      </c>
      <c r="E278" s="456">
        <v>13000</v>
      </c>
      <c r="F278" s="454">
        <f t="shared" ref="F278:M280" si="217">SUM(F279)</f>
        <v>13000</v>
      </c>
      <c r="G278" s="454">
        <f t="shared" si="217"/>
        <v>1725.3965093901386</v>
      </c>
      <c r="H278" s="454">
        <f t="shared" si="217"/>
        <v>1750</v>
      </c>
      <c r="I278" s="581">
        <f t="shared" si="217"/>
        <v>13185.375</v>
      </c>
      <c r="J278" s="454">
        <f t="shared" si="217"/>
        <v>1750</v>
      </c>
      <c r="K278" s="581">
        <f t="shared" si="217"/>
        <v>13185.375</v>
      </c>
      <c r="L278" s="454">
        <f t="shared" si="217"/>
        <v>1750</v>
      </c>
      <c r="M278" s="581">
        <f t="shared" si="217"/>
        <v>13185.375</v>
      </c>
      <c r="N278" s="937"/>
      <c r="O278" s="959"/>
    </row>
    <row r="279" spans="1:15" ht="13.8" x14ac:dyDescent="0.25">
      <c r="A279" s="377" t="s">
        <v>651</v>
      </c>
      <c r="B279" s="383"/>
      <c r="C279" s="373">
        <v>38</v>
      </c>
      <c r="D279" s="384" t="s">
        <v>79</v>
      </c>
      <c r="E279" s="381">
        <v>13000</v>
      </c>
      <c r="F279" s="381">
        <f t="shared" si="217"/>
        <v>13000</v>
      </c>
      <c r="G279" s="381">
        <f t="shared" si="217"/>
        <v>1725.3965093901386</v>
      </c>
      <c r="H279" s="381">
        <f t="shared" si="217"/>
        <v>1750</v>
      </c>
      <c r="I279" s="584">
        <f t="shared" si="217"/>
        <v>13185.375</v>
      </c>
      <c r="J279" s="381">
        <f t="shared" si="217"/>
        <v>1750</v>
      </c>
      <c r="K279" s="584">
        <f t="shared" si="217"/>
        <v>13185.375</v>
      </c>
      <c r="L279" s="381">
        <f t="shared" si="217"/>
        <v>1750</v>
      </c>
      <c r="M279" s="584">
        <f t="shared" si="217"/>
        <v>13185.375</v>
      </c>
      <c r="N279" s="405">
        <f t="shared" ref="N279:N281" si="218">AVERAGE(J279/H279*100)</f>
        <v>100</v>
      </c>
      <c r="O279" s="423">
        <f>AVERAGE(L279/J279*100)</f>
        <v>100</v>
      </c>
    </row>
    <row r="280" spans="1:15" ht="13.8" x14ac:dyDescent="0.25">
      <c r="A280" s="374" t="s">
        <v>651</v>
      </c>
      <c r="B280" s="489"/>
      <c r="C280" s="386">
        <v>381</v>
      </c>
      <c r="D280" s="387" t="s">
        <v>36</v>
      </c>
      <c r="E280" s="382">
        <v>13000</v>
      </c>
      <c r="F280" s="382">
        <f t="shared" si="217"/>
        <v>13000</v>
      </c>
      <c r="G280" s="382">
        <f t="shared" si="217"/>
        <v>1725.3965093901386</v>
      </c>
      <c r="H280" s="382">
        <f t="shared" si="217"/>
        <v>1750</v>
      </c>
      <c r="I280" s="583">
        <f t="shared" si="217"/>
        <v>13185.375</v>
      </c>
      <c r="J280" s="382">
        <f t="shared" si="217"/>
        <v>1750</v>
      </c>
      <c r="K280" s="583">
        <f t="shared" si="217"/>
        <v>13185.375</v>
      </c>
      <c r="L280" s="382">
        <f t="shared" si="217"/>
        <v>1750</v>
      </c>
      <c r="M280" s="583">
        <f t="shared" si="217"/>
        <v>13185.375</v>
      </c>
      <c r="N280" s="405">
        <f t="shared" si="218"/>
        <v>100</v>
      </c>
      <c r="O280" s="423">
        <f t="shared" ref="O280:O281" si="219">AVERAGE(L280/J280*100)</f>
        <v>100</v>
      </c>
    </row>
    <row r="281" spans="1:15" s="411" customFormat="1" ht="14.4" thickBot="1" x14ac:dyDescent="0.3">
      <c r="A281" s="428" t="s">
        <v>651</v>
      </c>
      <c r="B281" s="491">
        <v>77</v>
      </c>
      <c r="C281" s="407">
        <v>3811</v>
      </c>
      <c r="D281" s="408" t="s">
        <v>401</v>
      </c>
      <c r="E281" s="409">
        <v>13000</v>
      </c>
      <c r="F281" s="409">
        <v>13000</v>
      </c>
      <c r="G281" s="409">
        <f>F281/7.5345</f>
        <v>1725.3965093901386</v>
      </c>
      <c r="H281" s="409">
        <v>1750</v>
      </c>
      <c r="I281" s="585">
        <f>H281*7.5345</f>
        <v>13185.375</v>
      </c>
      <c r="J281" s="409">
        <v>1750</v>
      </c>
      <c r="K281" s="585">
        <f>J281*7.5345</f>
        <v>13185.375</v>
      </c>
      <c r="L281" s="409">
        <v>1750</v>
      </c>
      <c r="M281" s="585">
        <f>L281*7.5345</f>
        <v>13185.375</v>
      </c>
      <c r="N281" s="480">
        <f t="shared" si="218"/>
        <v>100</v>
      </c>
      <c r="O281" s="481">
        <f t="shared" si="219"/>
        <v>100</v>
      </c>
    </row>
    <row r="282" spans="1:15" s="117" customFormat="1" ht="16.2" thickTop="1" x14ac:dyDescent="0.3">
      <c r="A282" s="422"/>
      <c r="B282" s="494"/>
      <c r="C282" s="42"/>
      <c r="D282" s="417" t="s">
        <v>178</v>
      </c>
      <c r="E282" s="392"/>
      <c r="F282" s="391"/>
      <c r="G282" s="391"/>
      <c r="H282" s="391"/>
      <c r="I282" s="580"/>
      <c r="J282" s="391"/>
      <c r="K282" s="580"/>
      <c r="L282" s="391"/>
      <c r="M282" s="580"/>
      <c r="N282" s="936">
        <f>AVERAGE(J284/H284*100)</f>
        <v>100</v>
      </c>
      <c r="O282" s="958">
        <f>AVERAGE(L284/J284*100)</f>
        <v>100</v>
      </c>
    </row>
    <row r="283" spans="1:15" s="29" customFormat="1" ht="13.8" x14ac:dyDescent="0.25">
      <c r="A283" s="422"/>
      <c r="B283" s="494"/>
      <c r="C283" s="42"/>
      <c r="D283" s="416" t="s">
        <v>197</v>
      </c>
      <c r="E283" s="382"/>
      <c r="F283" s="391"/>
      <c r="G283" s="391"/>
      <c r="H283" s="391"/>
      <c r="I283" s="580"/>
      <c r="J283" s="391"/>
      <c r="K283" s="580"/>
      <c r="L283" s="391"/>
      <c r="M283" s="580"/>
      <c r="N283" s="937"/>
      <c r="O283" s="959"/>
    </row>
    <row r="284" spans="1:15" ht="15.6" x14ac:dyDescent="0.3">
      <c r="A284" s="455"/>
      <c r="B284" s="495"/>
      <c r="C284" s="117"/>
      <c r="D284" s="461" t="s">
        <v>450</v>
      </c>
      <c r="E284" s="456">
        <v>6000</v>
      </c>
      <c r="F284" s="454">
        <f t="shared" ref="F284:M286" si="220">SUM(F285)</f>
        <v>15000</v>
      </c>
      <c r="G284" s="454">
        <f t="shared" si="220"/>
        <v>1990.8421262193906</v>
      </c>
      <c r="H284" s="454">
        <f t="shared" si="220"/>
        <v>2000</v>
      </c>
      <c r="I284" s="581">
        <f t="shared" si="220"/>
        <v>15069</v>
      </c>
      <c r="J284" s="454">
        <f t="shared" si="220"/>
        <v>2000</v>
      </c>
      <c r="K284" s="581">
        <f t="shared" si="220"/>
        <v>15069</v>
      </c>
      <c r="L284" s="454">
        <f t="shared" si="220"/>
        <v>2000</v>
      </c>
      <c r="M284" s="581">
        <f t="shared" si="220"/>
        <v>15069</v>
      </c>
      <c r="N284" s="937"/>
      <c r="O284" s="959"/>
    </row>
    <row r="285" spans="1:15" s="4" customFormat="1" ht="13.8" x14ac:dyDescent="0.25">
      <c r="A285" s="377" t="s">
        <v>652</v>
      </c>
      <c r="B285" s="490"/>
      <c r="C285" s="373">
        <v>38</v>
      </c>
      <c r="D285" s="384" t="s">
        <v>79</v>
      </c>
      <c r="E285" s="381">
        <v>6000</v>
      </c>
      <c r="F285" s="381">
        <f t="shared" si="220"/>
        <v>15000</v>
      </c>
      <c r="G285" s="381">
        <f t="shared" si="220"/>
        <v>1990.8421262193906</v>
      </c>
      <c r="H285" s="381">
        <f t="shared" si="220"/>
        <v>2000</v>
      </c>
      <c r="I285" s="584">
        <f t="shared" si="220"/>
        <v>15069</v>
      </c>
      <c r="J285" s="381">
        <f t="shared" si="220"/>
        <v>2000</v>
      </c>
      <c r="K285" s="584">
        <f t="shared" si="220"/>
        <v>15069</v>
      </c>
      <c r="L285" s="381">
        <f t="shared" si="220"/>
        <v>2000</v>
      </c>
      <c r="M285" s="584">
        <f t="shared" si="220"/>
        <v>15069</v>
      </c>
      <c r="N285" s="405">
        <f t="shared" ref="N285:N287" si="221">AVERAGE(J285/H285*100)</f>
        <v>100</v>
      </c>
      <c r="O285" s="423">
        <f>AVERAGE(L285/J285*100)</f>
        <v>100</v>
      </c>
    </row>
    <row r="286" spans="1:15" s="483" customFormat="1" ht="13.8" x14ac:dyDescent="0.25">
      <c r="A286" s="374" t="s">
        <v>652</v>
      </c>
      <c r="B286" s="489"/>
      <c r="C286" s="386">
        <v>381</v>
      </c>
      <c r="D286" s="387" t="s">
        <v>36</v>
      </c>
      <c r="E286" s="382">
        <v>6000</v>
      </c>
      <c r="F286" s="382">
        <f t="shared" si="220"/>
        <v>15000</v>
      </c>
      <c r="G286" s="382">
        <f t="shared" si="220"/>
        <v>1990.8421262193906</v>
      </c>
      <c r="H286" s="382">
        <f t="shared" si="220"/>
        <v>2000</v>
      </c>
      <c r="I286" s="583">
        <f t="shared" si="220"/>
        <v>15069</v>
      </c>
      <c r="J286" s="382">
        <f t="shared" si="220"/>
        <v>2000</v>
      </c>
      <c r="K286" s="583">
        <f t="shared" si="220"/>
        <v>15069</v>
      </c>
      <c r="L286" s="382">
        <f t="shared" si="220"/>
        <v>2000</v>
      </c>
      <c r="M286" s="583">
        <f t="shared" si="220"/>
        <v>15069</v>
      </c>
      <c r="N286" s="405">
        <f t="shared" si="221"/>
        <v>100</v>
      </c>
      <c r="O286" s="423">
        <f t="shared" ref="O286:O287" si="222">AVERAGE(L286/J286*100)</f>
        <v>100</v>
      </c>
    </row>
    <row r="287" spans="1:15" ht="14.4" thickBot="1" x14ac:dyDescent="0.3">
      <c r="A287" s="374" t="s">
        <v>652</v>
      </c>
      <c r="B287" s="496">
        <v>78</v>
      </c>
      <c r="C287" s="420">
        <v>3811</v>
      </c>
      <c r="D287" s="389" t="s">
        <v>228</v>
      </c>
      <c r="E287" s="380">
        <v>6000</v>
      </c>
      <c r="F287" s="380">
        <v>15000</v>
      </c>
      <c r="G287" s="382">
        <f>F287/7.5345</f>
        <v>1990.8421262193906</v>
      </c>
      <c r="H287" s="382">
        <v>2000</v>
      </c>
      <c r="I287" s="583">
        <f>H287*7.5345</f>
        <v>15069</v>
      </c>
      <c r="J287" s="382">
        <v>2000</v>
      </c>
      <c r="K287" s="583">
        <f>J287*7.5345</f>
        <v>15069</v>
      </c>
      <c r="L287" s="382">
        <v>2000</v>
      </c>
      <c r="M287" s="583">
        <f>L287*7.5345</f>
        <v>15069</v>
      </c>
      <c r="N287" s="405">
        <f t="shared" si="221"/>
        <v>100</v>
      </c>
      <c r="O287" s="423">
        <f t="shared" si="222"/>
        <v>100</v>
      </c>
    </row>
    <row r="288" spans="1:15" s="230" customFormat="1" ht="18" thickBot="1" x14ac:dyDescent="0.3">
      <c r="A288" s="962" t="s">
        <v>577</v>
      </c>
      <c r="B288" s="963"/>
      <c r="C288" s="963"/>
      <c r="D288" s="964"/>
      <c r="E288" s="657">
        <v>40000</v>
      </c>
      <c r="F288" s="657">
        <f t="shared" ref="F288:I288" si="223">SUM(F291+F297)</f>
        <v>240000</v>
      </c>
      <c r="G288" s="657">
        <f t="shared" si="223"/>
        <v>31853.474019510253</v>
      </c>
      <c r="H288" s="657">
        <f t="shared" si="223"/>
        <v>32000</v>
      </c>
      <c r="I288" s="662">
        <f t="shared" si="223"/>
        <v>241104</v>
      </c>
      <c r="J288" s="657">
        <f t="shared" ref="J288:M288" si="224">SUM(J291+J297)</f>
        <v>33000</v>
      </c>
      <c r="K288" s="662">
        <f t="shared" ref="K288" si="225">SUM(K291+K297)</f>
        <v>248638.5</v>
      </c>
      <c r="L288" s="657">
        <f t="shared" si="224"/>
        <v>34000</v>
      </c>
      <c r="M288" s="662">
        <f t="shared" si="224"/>
        <v>256173</v>
      </c>
      <c r="N288" s="664">
        <f>AVERAGE(J288/H288*100)</f>
        <v>103.125</v>
      </c>
      <c r="O288" s="665">
        <f>AVERAGE(L288/J288*100)</f>
        <v>103.03030303030303</v>
      </c>
    </row>
    <row r="289" spans="1:15" s="117" customFormat="1" ht="15.6" x14ac:dyDescent="0.3">
      <c r="A289" s="422"/>
      <c r="B289" s="42"/>
      <c r="C289" s="42"/>
      <c r="D289" s="417" t="s">
        <v>240</v>
      </c>
      <c r="E289" s="392"/>
      <c r="F289" s="391"/>
      <c r="G289" s="391"/>
      <c r="H289" s="391"/>
      <c r="I289" s="580"/>
      <c r="J289" s="391"/>
      <c r="K289" s="580"/>
      <c r="L289" s="391"/>
      <c r="M289" s="580"/>
      <c r="N289" s="936">
        <f>AVERAGE(J291/H291*100)</f>
        <v>105.26315789473684</v>
      </c>
      <c r="O289" s="958">
        <f>AVERAGE(L291/J291*100)</f>
        <v>105</v>
      </c>
    </row>
    <row r="290" spans="1:15" s="29" customFormat="1" ht="13.8" x14ac:dyDescent="0.25">
      <c r="A290" s="422"/>
      <c r="B290" s="42"/>
      <c r="C290" s="42"/>
      <c r="D290" s="416" t="s">
        <v>195</v>
      </c>
      <c r="E290" s="382"/>
      <c r="F290" s="391"/>
      <c r="G290" s="391"/>
      <c r="H290" s="391"/>
      <c r="I290" s="580"/>
      <c r="J290" s="391"/>
      <c r="K290" s="580"/>
      <c r="L290" s="391"/>
      <c r="M290" s="580"/>
      <c r="N290" s="937"/>
      <c r="O290" s="959"/>
    </row>
    <row r="291" spans="1:15" ht="15.6" x14ac:dyDescent="0.3">
      <c r="A291" s="455"/>
      <c r="B291" s="495"/>
      <c r="C291" s="117"/>
      <c r="D291" s="461" t="s">
        <v>451</v>
      </c>
      <c r="E291" s="456">
        <v>40000</v>
      </c>
      <c r="F291" s="454">
        <f t="shared" ref="F291:M293" si="226">SUM(F292)</f>
        <v>140000</v>
      </c>
      <c r="G291" s="454">
        <f t="shared" si="226"/>
        <v>18581.193178047648</v>
      </c>
      <c r="H291" s="454">
        <f t="shared" si="226"/>
        <v>19000</v>
      </c>
      <c r="I291" s="581">
        <f t="shared" si="226"/>
        <v>143155.5</v>
      </c>
      <c r="J291" s="454">
        <f t="shared" si="226"/>
        <v>20000</v>
      </c>
      <c r="K291" s="581">
        <f t="shared" si="226"/>
        <v>150690</v>
      </c>
      <c r="L291" s="454">
        <f t="shared" si="226"/>
        <v>21000</v>
      </c>
      <c r="M291" s="581">
        <f t="shared" si="226"/>
        <v>158224.5</v>
      </c>
      <c r="N291" s="937"/>
      <c r="O291" s="959"/>
    </row>
    <row r="292" spans="1:15" ht="13.8" x14ac:dyDescent="0.25">
      <c r="A292" s="377" t="s">
        <v>653</v>
      </c>
      <c r="B292" s="490"/>
      <c r="C292" s="373">
        <v>32</v>
      </c>
      <c r="D292" s="384" t="s">
        <v>180</v>
      </c>
      <c r="E292" s="381">
        <v>40000</v>
      </c>
      <c r="F292" s="381">
        <f t="shared" si="226"/>
        <v>140000</v>
      </c>
      <c r="G292" s="381">
        <f t="shared" si="226"/>
        <v>18581.193178047648</v>
      </c>
      <c r="H292" s="381">
        <f t="shared" si="226"/>
        <v>19000</v>
      </c>
      <c r="I292" s="584">
        <f t="shared" si="226"/>
        <v>143155.5</v>
      </c>
      <c r="J292" s="381">
        <f t="shared" si="226"/>
        <v>20000</v>
      </c>
      <c r="K292" s="584">
        <f t="shared" si="226"/>
        <v>150690</v>
      </c>
      <c r="L292" s="381">
        <f t="shared" si="226"/>
        <v>21000</v>
      </c>
      <c r="M292" s="584">
        <f t="shared" si="226"/>
        <v>158224.5</v>
      </c>
      <c r="N292" s="405">
        <f t="shared" ref="N292:N294" si="227">AVERAGE(J292/H292*100)</f>
        <v>105.26315789473684</v>
      </c>
      <c r="O292" s="423">
        <f>AVERAGE(L292/J292*100)</f>
        <v>105</v>
      </c>
    </row>
    <row r="293" spans="1:15" ht="13.8" x14ac:dyDescent="0.25">
      <c r="A293" s="374" t="s">
        <v>653</v>
      </c>
      <c r="B293" s="489"/>
      <c r="C293" s="386">
        <v>323</v>
      </c>
      <c r="D293" s="387" t="s">
        <v>55</v>
      </c>
      <c r="E293" s="382">
        <v>40000</v>
      </c>
      <c r="F293" s="382">
        <f t="shared" si="226"/>
        <v>140000</v>
      </c>
      <c r="G293" s="382">
        <f t="shared" si="226"/>
        <v>18581.193178047648</v>
      </c>
      <c r="H293" s="382">
        <f t="shared" si="226"/>
        <v>19000</v>
      </c>
      <c r="I293" s="583">
        <f t="shared" si="226"/>
        <v>143155.5</v>
      </c>
      <c r="J293" s="382">
        <f t="shared" si="226"/>
        <v>20000</v>
      </c>
      <c r="K293" s="583">
        <f t="shared" si="226"/>
        <v>150690</v>
      </c>
      <c r="L293" s="382">
        <f t="shared" si="226"/>
        <v>21000</v>
      </c>
      <c r="M293" s="583">
        <f t="shared" si="226"/>
        <v>158224.5</v>
      </c>
      <c r="N293" s="405">
        <f t="shared" si="227"/>
        <v>105.26315789473684</v>
      </c>
      <c r="O293" s="423">
        <f t="shared" ref="O293:O294" si="228">AVERAGE(L293/J293*100)</f>
        <v>105</v>
      </c>
    </row>
    <row r="294" spans="1:15" s="411" customFormat="1" ht="14.4" thickBot="1" x14ac:dyDescent="0.3">
      <c r="A294" s="428" t="s">
        <v>653</v>
      </c>
      <c r="B294" s="491">
        <v>79</v>
      </c>
      <c r="C294" s="407">
        <v>3234</v>
      </c>
      <c r="D294" s="408" t="s">
        <v>59</v>
      </c>
      <c r="E294" s="409">
        <v>40000</v>
      </c>
      <c r="F294" s="409">
        <v>140000</v>
      </c>
      <c r="G294" s="409">
        <f>F294/7.5345</f>
        <v>18581.193178047648</v>
      </c>
      <c r="H294" s="409">
        <v>19000</v>
      </c>
      <c r="I294" s="585">
        <f>H294*7.5345</f>
        <v>143155.5</v>
      </c>
      <c r="J294" s="409">
        <v>20000</v>
      </c>
      <c r="K294" s="585">
        <f>J294*7.5345</f>
        <v>150690</v>
      </c>
      <c r="L294" s="409">
        <v>21000</v>
      </c>
      <c r="M294" s="585">
        <f>L294*7.5345</f>
        <v>158224.5</v>
      </c>
      <c r="N294" s="480">
        <f t="shared" si="227"/>
        <v>105.26315789473684</v>
      </c>
      <c r="O294" s="481">
        <f t="shared" si="228"/>
        <v>105</v>
      </c>
    </row>
    <row r="295" spans="1:15" s="117" customFormat="1" ht="16.2" thickTop="1" x14ac:dyDescent="0.3">
      <c r="A295" s="422"/>
      <c r="B295" s="494"/>
      <c r="C295" s="42"/>
      <c r="D295" s="417" t="s">
        <v>240</v>
      </c>
      <c r="E295" s="392"/>
      <c r="F295" s="391"/>
      <c r="G295" s="391"/>
      <c r="H295" s="391"/>
      <c r="I295" s="580"/>
      <c r="J295" s="391"/>
      <c r="K295" s="580"/>
      <c r="L295" s="391"/>
      <c r="M295" s="580"/>
      <c r="N295" s="936">
        <f>AVERAGE(J297/H297*100)</f>
        <v>100</v>
      </c>
      <c r="O295" s="958">
        <f>AVERAGE(L297/J297*100)</f>
        <v>100</v>
      </c>
    </row>
    <row r="296" spans="1:15" s="29" customFormat="1" ht="13.8" x14ac:dyDescent="0.25">
      <c r="A296" s="422"/>
      <c r="B296" s="494"/>
      <c r="C296" s="42"/>
      <c r="D296" s="416" t="s">
        <v>195</v>
      </c>
      <c r="E296" s="382"/>
      <c r="F296" s="391"/>
      <c r="G296" s="391"/>
      <c r="H296" s="391"/>
      <c r="I296" s="580"/>
      <c r="J296" s="391"/>
      <c r="K296" s="580"/>
      <c r="L296" s="391"/>
      <c r="M296" s="580"/>
      <c r="N296" s="937"/>
      <c r="O296" s="959"/>
    </row>
    <row r="297" spans="1:15" ht="31.2" x14ac:dyDescent="0.3">
      <c r="A297" s="455"/>
      <c r="B297" s="495"/>
      <c r="C297" s="117"/>
      <c r="D297" s="461" t="s">
        <v>495</v>
      </c>
      <c r="E297" s="456">
        <v>0</v>
      </c>
      <c r="F297" s="454">
        <f t="shared" ref="F297:M297" si="229">SUM(F298)</f>
        <v>100000</v>
      </c>
      <c r="G297" s="454">
        <f t="shared" si="229"/>
        <v>13272.280841462605</v>
      </c>
      <c r="H297" s="454">
        <f t="shared" si="229"/>
        <v>13000</v>
      </c>
      <c r="I297" s="581">
        <f t="shared" si="229"/>
        <v>97948.5</v>
      </c>
      <c r="J297" s="454">
        <f t="shared" si="229"/>
        <v>13000</v>
      </c>
      <c r="K297" s="581">
        <f t="shared" si="229"/>
        <v>97948.5</v>
      </c>
      <c r="L297" s="454">
        <f t="shared" si="229"/>
        <v>13000</v>
      </c>
      <c r="M297" s="581">
        <f t="shared" si="229"/>
        <v>97948.5</v>
      </c>
      <c r="N297" s="937"/>
      <c r="O297" s="959"/>
    </row>
    <row r="298" spans="1:15" ht="13.8" x14ac:dyDescent="0.25">
      <c r="A298" s="377" t="s">
        <v>654</v>
      </c>
      <c r="B298" s="490"/>
      <c r="C298" s="373">
        <v>32</v>
      </c>
      <c r="D298" s="384" t="s">
        <v>180</v>
      </c>
      <c r="E298" s="381">
        <v>0</v>
      </c>
      <c r="F298" s="381">
        <f t="shared" ref="F298:M298" si="230">SUM(F299)</f>
        <v>100000</v>
      </c>
      <c r="G298" s="381">
        <f t="shared" si="230"/>
        <v>13272.280841462605</v>
      </c>
      <c r="H298" s="381">
        <f t="shared" si="230"/>
        <v>13000</v>
      </c>
      <c r="I298" s="584">
        <f t="shared" si="230"/>
        <v>97948.5</v>
      </c>
      <c r="J298" s="381">
        <f t="shared" si="230"/>
        <v>13000</v>
      </c>
      <c r="K298" s="584">
        <f t="shared" si="230"/>
        <v>97948.5</v>
      </c>
      <c r="L298" s="381">
        <f t="shared" si="230"/>
        <v>13000</v>
      </c>
      <c r="M298" s="584">
        <f t="shared" si="230"/>
        <v>97948.5</v>
      </c>
      <c r="N298" s="405">
        <f t="shared" ref="N298:N300" si="231">AVERAGE(J298/H298*100)</f>
        <v>100</v>
      </c>
      <c r="O298" s="423">
        <f>AVERAGE(L298/J298*100)</f>
        <v>100</v>
      </c>
    </row>
    <row r="299" spans="1:15" s="29" customFormat="1" ht="13.8" x14ac:dyDescent="0.25">
      <c r="A299" s="374" t="s">
        <v>654</v>
      </c>
      <c r="B299" s="489"/>
      <c r="C299" s="386">
        <v>322</v>
      </c>
      <c r="D299" s="387" t="s">
        <v>51</v>
      </c>
      <c r="E299" s="382">
        <v>0</v>
      </c>
      <c r="F299" s="382">
        <f t="shared" ref="F299:M299" si="232">SUM(F300)</f>
        <v>100000</v>
      </c>
      <c r="G299" s="382">
        <f t="shared" si="232"/>
        <v>13272.280841462605</v>
      </c>
      <c r="H299" s="382">
        <f t="shared" si="232"/>
        <v>13000</v>
      </c>
      <c r="I299" s="583">
        <f t="shared" si="232"/>
        <v>97948.5</v>
      </c>
      <c r="J299" s="382">
        <f t="shared" si="232"/>
        <v>13000</v>
      </c>
      <c r="K299" s="583">
        <f t="shared" si="232"/>
        <v>97948.5</v>
      </c>
      <c r="L299" s="382">
        <f t="shared" si="232"/>
        <v>13000</v>
      </c>
      <c r="M299" s="583">
        <f t="shared" si="232"/>
        <v>97948.5</v>
      </c>
      <c r="N299" s="405">
        <f t="shared" si="231"/>
        <v>100</v>
      </c>
      <c r="O299" s="423">
        <f t="shared" ref="O299:O300" si="233">AVERAGE(L299/J299*100)</f>
        <v>100</v>
      </c>
    </row>
    <row r="300" spans="1:15" ht="14.4" thickBot="1" x14ac:dyDescent="0.3">
      <c r="A300" s="374" t="s">
        <v>654</v>
      </c>
      <c r="B300" s="489">
        <v>80</v>
      </c>
      <c r="C300" s="386">
        <v>3225</v>
      </c>
      <c r="D300" s="387" t="s">
        <v>190</v>
      </c>
      <c r="E300" s="382">
        <v>0</v>
      </c>
      <c r="F300" s="382">
        <v>100000</v>
      </c>
      <c r="G300" s="382">
        <f>F300/7.5345</f>
        <v>13272.280841462605</v>
      </c>
      <c r="H300" s="382">
        <v>13000</v>
      </c>
      <c r="I300" s="583">
        <f>H300*7.5345</f>
        <v>97948.5</v>
      </c>
      <c r="J300" s="382">
        <v>13000</v>
      </c>
      <c r="K300" s="583">
        <f>J300*7.5345</f>
        <v>97948.5</v>
      </c>
      <c r="L300" s="382">
        <v>13000</v>
      </c>
      <c r="M300" s="583">
        <f>L300*7.5345</f>
        <v>97948.5</v>
      </c>
      <c r="N300" s="405">
        <f t="shared" si="231"/>
        <v>100</v>
      </c>
      <c r="O300" s="423">
        <f t="shared" si="233"/>
        <v>100</v>
      </c>
    </row>
    <row r="301" spans="1:15" ht="14.4" hidden="1" customHeight="1" thickBot="1" x14ac:dyDescent="0.3">
      <c r="A301" s="377" t="s">
        <v>483</v>
      </c>
      <c r="B301" s="490"/>
      <c r="C301" s="373">
        <v>36</v>
      </c>
      <c r="D301" s="384" t="s">
        <v>139</v>
      </c>
      <c r="E301" s="381">
        <v>0</v>
      </c>
      <c r="F301" s="584">
        <f t="shared" ref="F301:M302" si="234">SUM(F302)</f>
        <v>0</v>
      </c>
      <c r="G301" s="584">
        <f t="shared" si="234"/>
        <v>0</v>
      </c>
      <c r="H301" s="381">
        <f t="shared" si="234"/>
        <v>0</v>
      </c>
      <c r="I301" s="584">
        <f t="shared" si="234"/>
        <v>0</v>
      </c>
      <c r="J301" s="381">
        <f t="shared" si="234"/>
        <v>0</v>
      </c>
      <c r="K301" s="584">
        <f t="shared" si="234"/>
        <v>0</v>
      </c>
      <c r="L301" s="381">
        <f t="shared" si="234"/>
        <v>0</v>
      </c>
      <c r="M301" s="584">
        <f t="shared" si="234"/>
        <v>0</v>
      </c>
      <c r="N301" s="400" t="e">
        <f t="shared" ref="N301:N303" si="235">AVERAGE(J301/F301*100)</f>
        <v>#DIV/0!</v>
      </c>
      <c r="O301" s="424">
        <v>0</v>
      </c>
    </row>
    <row r="302" spans="1:15" s="444" customFormat="1" ht="18" hidden="1" customHeight="1" thickBot="1" x14ac:dyDescent="0.35">
      <c r="A302" s="374" t="s">
        <v>483</v>
      </c>
      <c r="B302" s="489"/>
      <c r="C302" s="386">
        <v>363</v>
      </c>
      <c r="D302" s="387" t="s">
        <v>139</v>
      </c>
      <c r="E302" s="382">
        <v>0</v>
      </c>
      <c r="F302" s="583">
        <f t="shared" si="234"/>
        <v>0</v>
      </c>
      <c r="G302" s="583">
        <f t="shared" si="234"/>
        <v>0</v>
      </c>
      <c r="H302" s="382">
        <f t="shared" si="234"/>
        <v>0</v>
      </c>
      <c r="I302" s="583">
        <f t="shared" si="234"/>
        <v>0</v>
      </c>
      <c r="J302" s="382">
        <f t="shared" si="234"/>
        <v>0</v>
      </c>
      <c r="K302" s="583">
        <f t="shared" si="234"/>
        <v>0</v>
      </c>
      <c r="L302" s="382">
        <f t="shared" si="234"/>
        <v>0</v>
      </c>
      <c r="M302" s="583">
        <f t="shared" si="234"/>
        <v>0</v>
      </c>
      <c r="N302" s="400" t="e">
        <f t="shared" si="235"/>
        <v>#DIV/0!</v>
      </c>
      <c r="O302" s="424">
        <v>0</v>
      </c>
    </row>
    <row r="303" spans="1:15" ht="15" hidden="1" customHeight="1" thickBot="1" x14ac:dyDescent="0.35">
      <c r="A303" s="374" t="s">
        <v>483</v>
      </c>
      <c r="B303" s="496"/>
      <c r="C303" s="420">
        <v>3632</v>
      </c>
      <c r="D303" s="389" t="s">
        <v>428</v>
      </c>
      <c r="E303" s="380">
        <v>0</v>
      </c>
      <c r="F303" s="586">
        <v>0</v>
      </c>
      <c r="G303" s="586">
        <v>0</v>
      </c>
      <c r="H303" s="380">
        <v>0</v>
      </c>
      <c r="I303" s="586">
        <v>0</v>
      </c>
      <c r="J303" s="380">
        <v>0</v>
      </c>
      <c r="K303" s="586">
        <v>0</v>
      </c>
      <c r="L303" s="380">
        <v>0</v>
      </c>
      <c r="M303" s="586">
        <v>0</v>
      </c>
      <c r="N303" s="403" t="e">
        <f t="shared" si="235"/>
        <v>#DIV/0!</v>
      </c>
      <c r="O303" s="429">
        <v>0</v>
      </c>
    </row>
    <row r="304" spans="1:15" s="230" customFormat="1" ht="18" thickBot="1" x14ac:dyDescent="0.3">
      <c r="A304" s="962" t="s">
        <v>578</v>
      </c>
      <c r="B304" s="963"/>
      <c r="C304" s="963"/>
      <c r="D304" s="964"/>
      <c r="E304" s="657">
        <f>SUM(E307+E315+E325+E343+E349+E355+E361+E367)</f>
        <v>1830000</v>
      </c>
      <c r="F304" s="657">
        <f t="shared" ref="F304:J304" si="236">SUM(F307+F315+F325+F331+F337+F343+F349+F355+F361+F367+F373+F381+F387+F393+F399)</f>
        <v>1522000</v>
      </c>
      <c r="G304" s="657">
        <f t="shared" si="236"/>
        <v>202004.11440706084</v>
      </c>
      <c r="H304" s="657">
        <f t="shared" si="236"/>
        <v>194700</v>
      </c>
      <c r="I304" s="662">
        <f t="shared" si="236"/>
        <v>1466967.15</v>
      </c>
      <c r="J304" s="657">
        <f t="shared" si="236"/>
        <v>203500</v>
      </c>
      <c r="K304" s="662">
        <f t="shared" ref="K304" si="237">SUM(K307+K315+K325+K331+K337+K343+K349+K355+K361+K367+K373+K381+K387+K393+K399)</f>
        <v>1533270.75</v>
      </c>
      <c r="L304" s="657">
        <f t="shared" ref="L304" si="238">SUM(L307+L315+L325+L331+L337+L343+L349+L355+L361+L367+L373+L381+L387+L393+L399)</f>
        <v>143500</v>
      </c>
      <c r="M304" s="662">
        <f t="shared" ref="M304" si="239">SUM(M307+M315+M325+M331+M337+M343+M349+M355+M361+M367+M373+M381+M387+M393+M399)</f>
        <v>1081200.75</v>
      </c>
      <c r="N304" s="664">
        <f>AVERAGE(J304/H304*100)</f>
        <v>104.51977401129943</v>
      </c>
      <c r="O304" s="665">
        <f>AVERAGE(L304/J304*100)</f>
        <v>70.515970515970523</v>
      </c>
    </row>
    <row r="305" spans="1:15" s="117" customFormat="1" ht="28.2" x14ac:dyDescent="0.3">
      <c r="A305" s="422"/>
      <c r="B305" s="42"/>
      <c r="C305" s="42"/>
      <c r="D305" s="417" t="s">
        <v>246</v>
      </c>
      <c r="E305" s="392"/>
      <c r="F305" s="391"/>
      <c r="G305" s="391"/>
      <c r="H305" s="391"/>
      <c r="I305" s="580"/>
      <c r="J305" s="391"/>
      <c r="K305" s="580"/>
      <c r="L305" s="391"/>
      <c r="M305" s="580"/>
      <c r="N305" s="936">
        <f>AVERAGE(J307/H307*100)</f>
        <v>102.22222222222221</v>
      </c>
      <c r="O305" s="958">
        <f>AVERAGE(L307/J307*100)</f>
        <v>100</v>
      </c>
    </row>
    <row r="306" spans="1:15" s="29" customFormat="1" ht="13.8" x14ac:dyDescent="0.25">
      <c r="A306" s="422"/>
      <c r="B306" s="42"/>
      <c r="C306" s="42"/>
      <c r="D306" s="416" t="s">
        <v>195</v>
      </c>
      <c r="E306" s="382"/>
      <c r="F306" s="391"/>
      <c r="G306" s="391"/>
      <c r="H306" s="391"/>
      <c r="I306" s="580"/>
      <c r="J306" s="391"/>
      <c r="K306" s="580"/>
      <c r="L306" s="391"/>
      <c r="M306" s="580"/>
      <c r="N306" s="937"/>
      <c r="O306" s="959"/>
    </row>
    <row r="307" spans="1:15" ht="15.6" x14ac:dyDescent="0.3">
      <c r="A307" s="455"/>
      <c r="B307" s="117"/>
      <c r="C307" s="117"/>
      <c r="D307" s="461" t="s">
        <v>452</v>
      </c>
      <c r="E307" s="456">
        <v>390000</v>
      </c>
      <c r="F307" s="454">
        <f t="shared" ref="F307:M307" si="240">SUM(F308)</f>
        <v>170000</v>
      </c>
      <c r="G307" s="454">
        <f t="shared" si="240"/>
        <v>22562.877430486427</v>
      </c>
      <c r="H307" s="454">
        <f t="shared" si="240"/>
        <v>22500</v>
      </c>
      <c r="I307" s="581">
        <f t="shared" si="240"/>
        <v>169526.25</v>
      </c>
      <c r="J307" s="454">
        <f t="shared" si="240"/>
        <v>23000</v>
      </c>
      <c r="K307" s="581">
        <f t="shared" si="240"/>
        <v>173293.5</v>
      </c>
      <c r="L307" s="454">
        <f t="shared" si="240"/>
        <v>23000</v>
      </c>
      <c r="M307" s="581">
        <f t="shared" si="240"/>
        <v>173293.5</v>
      </c>
      <c r="N307" s="937"/>
      <c r="O307" s="959"/>
    </row>
    <row r="308" spans="1:15" ht="13.8" x14ac:dyDescent="0.25">
      <c r="A308" s="377" t="s">
        <v>481</v>
      </c>
      <c r="B308" s="490"/>
      <c r="C308" s="373">
        <v>32</v>
      </c>
      <c r="D308" s="384" t="s">
        <v>180</v>
      </c>
      <c r="E308" s="381">
        <v>390000</v>
      </c>
      <c r="F308" s="381">
        <f t="shared" ref="F308:I308" si="241">SUM(F309+F311)</f>
        <v>170000</v>
      </c>
      <c r="G308" s="381">
        <f t="shared" si="241"/>
        <v>22562.877430486427</v>
      </c>
      <c r="H308" s="381">
        <f t="shared" si="241"/>
        <v>22500</v>
      </c>
      <c r="I308" s="584">
        <f t="shared" si="241"/>
        <v>169526.25</v>
      </c>
      <c r="J308" s="381">
        <f t="shared" ref="J308:L308" si="242">SUM(J309+J311)</f>
        <v>23000</v>
      </c>
      <c r="K308" s="584">
        <f t="shared" ref="K308:M308" si="243">SUM(K309+K311)</f>
        <v>173293.5</v>
      </c>
      <c r="L308" s="381">
        <f t="shared" si="242"/>
        <v>23000</v>
      </c>
      <c r="M308" s="584">
        <f t="shared" si="243"/>
        <v>173293.5</v>
      </c>
      <c r="N308" s="405">
        <f t="shared" ref="N308:N312" si="244">AVERAGE(J308/H308*100)</f>
        <v>102.22222222222221</v>
      </c>
      <c r="O308" s="423">
        <f>AVERAGE(L308/J308*100)</f>
        <v>100</v>
      </c>
    </row>
    <row r="309" spans="1:15" ht="13.8" x14ac:dyDescent="0.25">
      <c r="A309" s="374" t="s">
        <v>481</v>
      </c>
      <c r="B309" s="489"/>
      <c r="C309" s="386">
        <v>322</v>
      </c>
      <c r="D309" s="387" t="s">
        <v>51</v>
      </c>
      <c r="E309" s="382">
        <v>250000</v>
      </c>
      <c r="F309" s="382">
        <f t="shared" ref="F309:M309" si="245">SUM(F310)</f>
        <v>120000</v>
      </c>
      <c r="G309" s="382">
        <f t="shared" si="245"/>
        <v>15926.737009755125</v>
      </c>
      <c r="H309" s="382">
        <f t="shared" si="245"/>
        <v>16000</v>
      </c>
      <c r="I309" s="583">
        <f t="shared" si="245"/>
        <v>120552</v>
      </c>
      <c r="J309" s="382">
        <f t="shared" si="245"/>
        <v>17000</v>
      </c>
      <c r="K309" s="583">
        <f t="shared" si="245"/>
        <v>128086.5</v>
      </c>
      <c r="L309" s="382">
        <f t="shared" si="245"/>
        <v>18000</v>
      </c>
      <c r="M309" s="583">
        <f t="shared" si="245"/>
        <v>135621</v>
      </c>
      <c r="N309" s="405">
        <f t="shared" si="244"/>
        <v>106.25</v>
      </c>
      <c r="O309" s="423">
        <f t="shared" ref="O309:O312" si="246">AVERAGE(L309/J309*100)</f>
        <v>105.88235294117648</v>
      </c>
    </row>
    <row r="310" spans="1:15" ht="13.8" x14ac:dyDescent="0.25">
      <c r="A310" s="374" t="s">
        <v>481</v>
      </c>
      <c r="B310" s="489">
        <v>81</v>
      </c>
      <c r="C310" s="386">
        <v>3223</v>
      </c>
      <c r="D310" s="387" t="s">
        <v>53</v>
      </c>
      <c r="E310" s="382">
        <v>250000</v>
      </c>
      <c r="F310" s="382">
        <v>120000</v>
      </c>
      <c r="G310" s="382">
        <f>F310/7.5345</f>
        <v>15926.737009755125</v>
      </c>
      <c r="H310" s="382">
        <v>16000</v>
      </c>
      <c r="I310" s="583">
        <f>H310*7.5345</f>
        <v>120552</v>
      </c>
      <c r="J310" s="382">
        <v>17000</v>
      </c>
      <c r="K310" s="583">
        <f>J310*7.5345</f>
        <v>128086.5</v>
      </c>
      <c r="L310" s="382">
        <v>18000</v>
      </c>
      <c r="M310" s="583">
        <f>L310*7.5345</f>
        <v>135621</v>
      </c>
      <c r="N310" s="405">
        <f t="shared" si="244"/>
        <v>106.25</v>
      </c>
      <c r="O310" s="423">
        <f t="shared" si="246"/>
        <v>105.88235294117648</v>
      </c>
    </row>
    <row r="311" spans="1:15" ht="13.8" x14ac:dyDescent="0.25">
      <c r="A311" s="374" t="s">
        <v>481</v>
      </c>
      <c r="B311" s="489"/>
      <c r="C311" s="386">
        <v>323</v>
      </c>
      <c r="D311" s="387" t="s">
        <v>55</v>
      </c>
      <c r="E311" s="382">
        <v>140000</v>
      </c>
      <c r="F311" s="382">
        <f t="shared" ref="F311:M311" si="247">SUM(F312)</f>
        <v>50000</v>
      </c>
      <c r="G311" s="382">
        <f t="shared" si="247"/>
        <v>6636.1404207313026</v>
      </c>
      <c r="H311" s="382">
        <f t="shared" si="247"/>
        <v>6500</v>
      </c>
      <c r="I311" s="583">
        <f t="shared" si="247"/>
        <v>48974.25</v>
      </c>
      <c r="J311" s="382">
        <f t="shared" si="247"/>
        <v>6000</v>
      </c>
      <c r="K311" s="583">
        <f t="shared" si="247"/>
        <v>45207</v>
      </c>
      <c r="L311" s="382">
        <f t="shared" si="247"/>
        <v>5000</v>
      </c>
      <c r="M311" s="583">
        <f t="shared" si="247"/>
        <v>37672.5</v>
      </c>
      <c r="N311" s="405">
        <f t="shared" si="244"/>
        <v>92.307692307692307</v>
      </c>
      <c r="O311" s="423">
        <f t="shared" si="246"/>
        <v>83.333333333333343</v>
      </c>
    </row>
    <row r="312" spans="1:15" s="411" customFormat="1" ht="14.4" thickBot="1" x14ac:dyDescent="0.3">
      <c r="A312" s="428" t="s">
        <v>481</v>
      </c>
      <c r="B312" s="491">
        <v>82</v>
      </c>
      <c r="C312" s="407">
        <v>3232</v>
      </c>
      <c r="D312" s="408" t="s">
        <v>242</v>
      </c>
      <c r="E312" s="409">
        <v>140000</v>
      </c>
      <c r="F312" s="409">
        <v>50000</v>
      </c>
      <c r="G312" s="409">
        <f>F312/7.5345</f>
        <v>6636.1404207313026</v>
      </c>
      <c r="H312" s="409">
        <v>6500</v>
      </c>
      <c r="I312" s="585">
        <f>H312*7.5345</f>
        <v>48974.25</v>
      </c>
      <c r="J312" s="409">
        <v>6000</v>
      </c>
      <c r="K312" s="585">
        <f>J312*7.5345</f>
        <v>45207</v>
      </c>
      <c r="L312" s="409">
        <v>5000</v>
      </c>
      <c r="M312" s="585">
        <f>L312*7.5345</f>
        <v>37672.5</v>
      </c>
      <c r="N312" s="480">
        <f t="shared" si="244"/>
        <v>92.307692307692307</v>
      </c>
      <c r="O312" s="481">
        <f t="shared" si="246"/>
        <v>83.333333333333343</v>
      </c>
    </row>
    <row r="313" spans="1:15" s="117" customFormat="1" ht="28.8" thickTop="1" x14ac:dyDescent="0.3">
      <c r="A313" s="422"/>
      <c r="B313" s="494"/>
      <c r="C313" s="42"/>
      <c r="D313" s="417" t="s">
        <v>246</v>
      </c>
      <c r="E313" s="392"/>
      <c r="F313" s="391"/>
      <c r="G313" s="391"/>
      <c r="H313" s="391"/>
      <c r="I313" s="580"/>
      <c r="J313" s="391"/>
      <c r="K313" s="580"/>
      <c r="L313" s="391"/>
      <c r="M313" s="580"/>
      <c r="N313" s="936">
        <f>AVERAGE(J315/H315*100)</f>
        <v>100</v>
      </c>
      <c r="O313" s="958">
        <f>AVERAGE(L315/J315*100)</f>
        <v>100</v>
      </c>
    </row>
    <row r="314" spans="1:15" s="29" customFormat="1" ht="13.8" x14ac:dyDescent="0.25">
      <c r="A314" s="422"/>
      <c r="B314" s="494"/>
      <c r="C314" s="42"/>
      <c r="D314" s="416" t="s">
        <v>195</v>
      </c>
      <c r="E314" s="382"/>
      <c r="F314" s="391"/>
      <c r="G314" s="391"/>
      <c r="H314" s="391"/>
      <c r="I314" s="580"/>
      <c r="J314" s="391"/>
      <c r="K314" s="580"/>
      <c r="L314" s="391"/>
      <c r="M314" s="580"/>
      <c r="N314" s="937"/>
      <c r="O314" s="959"/>
    </row>
    <row r="315" spans="1:15" ht="15.6" x14ac:dyDescent="0.3">
      <c r="A315" s="455"/>
      <c r="B315" s="495"/>
      <c r="C315" s="117"/>
      <c r="D315" s="461" t="s">
        <v>453</v>
      </c>
      <c r="E315" s="456">
        <v>30000</v>
      </c>
      <c r="F315" s="454">
        <f t="shared" ref="F315:I315" si="248">SUM(F316+F320)</f>
        <v>45000</v>
      </c>
      <c r="G315" s="454">
        <f t="shared" si="248"/>
        <v>5972.5263786581727</v>
      </c>
      <c r="H315" s="454">
        <f t="shared" si="248"/>
        <v>6000</v>
      </c>
      <c r="I315" s="581">
        <f t="shared" si="248"/>
        <v>45207</v>
      </c>
      <c r="J315" s="454">
        <f t="shared" ref="J315:L315" si="249">SUM(J316+J320)</f>
        <v>6000</v>
      </c>
      <c r="K315" s="581">
        <f t="shared" ref="K315:M315" si="250">SUM(K316+K320)</f>
        <v>45207</v>
      </c>
      <c r="L315" s="454">
        <f t="shared" si="249"/>
        <v>6000</v>
      </c>
      <c r="M315" s="581">
        <f t="shared" si="250"/>
        <v>45207</v>
      </c>
      <c r="N315" s="937"/>
      <c r="O315" s="959"/>
    </row>
    <row r="316" spans="1:15" ht="13.8" x14ac:dyDescent="0.25">
      <c r="A316" s="377" t="s">
        <v>482</v>
      </c>
      <c r="B316" s="490"/>
      <c r="C316" s="373">
        <v>32</v>
      </c>
      <c r="D316" s="384" t="s">
        <v>180</v>
      </c>
      <c r="E316" s="381">
        <v>30000</v>
      </c>
      <c r="F316" s="381">
        <f t="shared" ref="F316:M316" si="251">SUM(F317)</f>
        <v>45000</v>
      </c>
      <c r="G316" s="381">
        <f t="shared" si="251"/>
        <v>5972.5263786581727</v>
      </c>
      <c r="H316" s="381">
        <f t="shared" si="251"/>
        <v>6000</v>
      </c>
      <c r="I316" s="584">
        <f t="shared" si="251"/>
        <v>45207</v>
      </c>
      <c r="J316" s="381">
        <f t="shared" si="251"/>
        <v>6000</v>
      </c>
      <c r="K316" s="584">
        <f t="shared" si="251"/>
        <v>45207</v>
      </c>
      <c r="L316" s="381">
        <f t="shared" si="251"/>
        <v>6000</v>
      </c>
      <c r="M316" s="584">
        <f t="shared" si="251"/>
        <v>45207</v>
      </c>
      <c r="N316" s="405">
        <f t="shared" ref="N316:N322" si="252">AVERAGE(J316/H316*100)</f>
        <v>100</v>
      </c>
      <c r="O316" s="423">
        <f>AVERAGE(L316/J316*100)</f>
        <v>100</v>
      </c>
    </row>
    <row r="317" spans="1:15" ht="13.8" x14ac:dyDescent="0.25">
      <c r="A317" s="374" t="s">
        <v>482</v>
      </c>
      <c r="B317" s="489"/>
      <c r="C317" s="386">
        <v>323</v>
      </c>
      <c r="D317" s="387" t="s">
        <v>55</v>
      </c>
      <c r="E317" s="382">
        <v>30000</v>
      </c>
      <c r="F317" s="382">
        <f t="shared" ref="F317:I317" si="253">SUM(F318:F319)</f>
        <v>45000</v>
      </c>
      <c r="G317" s="382">
        <f t="shared" si="253"/>
        <v>5972.5263786581727</v>
      </c>
      <c r="H317" s="382">
        <f t="shared" si="253"/>
        <v>6000</v>
      </c>
      <c r="I317" s="583">
        <f t="shared" si="253"/>
        <v>45207</v>
      </c>
      <c r="J317" s="382">
        <f t="shared" ref="J317:L317" si="254">SUM(J318:J319)</f>
        <v>6000</v>
      </c>
      <c r="K317" s="583">
        <f t="shared" ref="K317:M317" si="255">SUM(K318:K319)</f>
        <v>45207</v>
      </c>
      <c r="L317" s="382">
        <f t="shared" si="254"/>
        <v>6000</v>
      </c>
      <c r="M317" s="583">
        <f t="shared" si="255"/>
        <v>45207</v>
      </c>
      <c r="N317" s="405">
        <f t="shared" si="252"/>
        <v>100</v>
      </c>
      <c r="O317" s="423">
        <f t="shared" ref="O317:O319" si="256">AVERAGE(L317/J317*100)</f>
        <v>100</v>
      </c>
    </row>
    <row r="318" spans="1:15" s="29" customFormat="1" ht="13.8" x14ac:dyDescent="0.25">
      <c r="A318" s="374" t="s">
        <v>482</v>
      </c>
      <c r="B318" s="489">
        <v>84</v>
      </c>
      <c r="C318" s="386">
        <v>3234</v>
      </c>
      <c r="D318" s="387" t="s">
        <v>419</v>
      </c>
      <c r="E318" s="382"/>
      <c r="F318" s="382">
        <v>25000</v>
      </c>
      <c r="G318" s="382">
        <f>F318/7.5345</f>
        <v>3318.0702103656513</v>
      </c>
      <c r="H318" s="382">
        <v>3500</v>
      </c>
      <c r="I318" s="583">
        <f>H318*7.5345</f>
        <v>26370.75</v>
      </c>
      <c r="J318" s="382">
        <v>4000</v>
      </c>
      <c r="K318" s="583">
        <f>J318*7.5345</f>
        <v>30138</v>
      </c>
      <c r="L318" s="382">
        <v>4500</v>
      </c>
      <c r="M318" s="583">
        <f>L318*7.5345</f>
        <v>33905.25</v>
      </c>
      <c r="N318" s="405">
        <f t="shared" si="252"/>
        <v>114.28571428571428</v>
      </c>
      <c r="O318" s="423">
        <f t="shared" si="256"/>
        <v>112.5</v>
      </c>
    </row>
    <row r="319" spans="1:15" s="411" customFormat="1" ht="14.4" thickBot="1" x14ac:dyDescent="0.3">
      <c r="A319" s="428" t="s">
        <v>482</v>
      </c>
      <c r="B319" s="491">
        <v>83</v>
      </c>
      <c r="C319" s="407">
        <v>3232</v>
      </c>
      <c r="D319" s="408" t="s">
        <v>242</v>
      </c>
      <c r="E319" s="409">
        <v>30000</v>
      </c>
      <c r="F319" s="409">
        <v>20000</v>
      </c>
      <c r="G319" s="409">
        <f>F319/7.5345</f>
        <v>2654.4561682925209</v>
      </c>
      <c r="H319" s="409">
        <v>2500</v>
      </c>
      <c r="I319" s="585">
        <f>H319*7.5345</f>
        <v>18836.25</v>
      </c>
      <c r="J319" s="409">
        <v>2000</v>
      </c>
      <c r="K319" s="585">
        <f>J319*7.5345</f>
        <v>15069</v>
      </c>
      <c r="L319" s="409">
        <v>1500</v>
      </c>
      <c r="M319" s="585">
        <f>L319*7.5345</f>
        <v>11301.75</v>
      </c>
      <c r="N319" s="480">
        <f t="shared" si="252"/>
        <v>80</v>
      </c>
      <c r="O319" s="481">
        <f t="shared" si="256"/>
        <v>75</v>
      </c>
    </row>
    <row r="320" spans="1:15" ht="14.4" hidden="1" thickTop="1" x14ac:dyDescent="0.25">
      <c r="A320" s="482" t="s">
        <v>484</v>
      </c>
      <c r="B320" s="488"/>
      <c r="C320" s="412">
        <v>42</v>
      </c>
      <c r="D320" s="388" t="s">
        <v>250</v>
      </c>
      <c r="E320" s="401">
        <v>66500</v>
      </c>
      <c r="F320" s="582">
        <f t="shared" ref="F320:M321" si="257">SUM(F321)</f>
        <v>0</v>
      </c>
      <c r="G320" s="582">
        <f t="shared" si="257"/>
        <v>0</v>
      </c>
      <c r="H320" s="401">
        <f t="shared" si="257"/>
        <v>0</v>
      </c>
      <c r="I320" s="582">
        <f t="shared" si="257"/>
        <v>0</v>
      </c>
      <c r="J320" s="401">
        <f t="shared" si="257"/>
        <v>0</v>
      </c>
      <c r="K320" s="582">
        <f t="shared" si="257"/>
        <v>0</v>
      </c>
      <c r="L320" s="401">
        <f t="shared" si="257"/>
        <v>0</v>
      </c>
      <c r="M320" s="582">
        <f t="shared" si="257"/>
        <v>0</v>
      </c>
      <c r="N320" s="405" t="e">
        <f t="shared" si="252"/>
        <v>#DIV/0!</v>
      </c>
      <c r="O320" s="423">
        <v>0</v>
      </c>
    </row>
    <row r="321" spans="1:15" ht="14.4" hidden="1" thickTop="1" x14ac:dyDescent="0.25">
      <c r="A321" s="374" t="s">
        <v>484</v>
      </c>
      <c r="B321" s="489"/>
      <c r="C321" s="386">
        <v>421</v>
      </c>
      <c r="D321" s="387" t="s">
        <v>96</v>
      </c>
      <c r="E321" s="382">
        <v>66500</v>
      </c>
      <c r="F321" s="583">
        <f t="shared" si="257"/>
        <v>0</v>
      </c>
      <c r="G321" s="583">
        <f t="shared" si="257"/>
        <v>0</v>
      </c>
      <c r="H321" s="382">
        <f t="shared" si="257"/>
        <v>0</v>
      </c>
      <c r="I321" s="583">
        <f t="shared" si="257"/>
        <v>0</v>
      </c>
      <c r="J321" s="382">
        <f t="shared" si="257"/>
        <v>0</v>
      </c>
      <c r="K321" s="583">
        <f t="shared" si="257"/>
        <v>0</v>
      </c>
      <c r="L321" s="382">
        <f t="shared" si="257"/>
        <v>0</v>
      </c>
      <c r="M321" s="583">
        <f t="shared" si="257"/>
        <v>0</v>
      </c>
      <c r="N321" s="405" t="e">
        <f t="shared" si="252"/>
        <v>#DIV/0!</v>
      </c>
      <c r="O321" s="424">
        <v>0</v>
      </c>
    </row>
    <row r="322" spans="1:15" ht="15" hidden="1" thickTop="1" thickBot="1" x14ac:dyDescent="0.3">
      <c r="A322" s="428" t="s">
        <v>484</v>
      </c>
      <c r="B322" s="491"/>
      <c r="C322" s="407">
        <v>4214</v>
      </c>
      <c r="D322" s="408" t="s">
        <v>422</v>
      </c>
      <c r="E322" s="409">
        <v>66500</v>
      </c>
      <c r="F322" s="585">
        <v>0</v>
      </c>
      <c r="G322" s="585">
        <v>0</v>
      </c>
      <c r="H322" s="409">
        <v>0</v>
      </c>
      <c r="I322" s="585">
        <v>0</v>
      </c>
      <c r="J322" s="409">
        <v>0</v>
      </c>
      <c r="K322" s="585">
        <v>0</v>
      </c>
      <c r="L322" s="409">
        <v>0</v>
      </c>
      <c r="M322" s="585">
        <v>0</v>
      </c>
      <c r="N322" s="405" t="e">
        <f t="shared" si="252"/>
        <v>#DIV/0!</v>
      </c>
      <c r="O322" s="427">
        <v>0</v>
      </c>
    </row>
    <row r="323" spans="1:15" s="117" customFormat="1" ht="28.8" thickTop="1" x14ac:dyDescent="0.3">
      <c r="A323" s="422"/>
      <c r="B323" s="494"/>
      <c r="C323" s="42"/>
      <c r="D323" s="417" t="s">
        <v>246</v>
      </c>
      <c r="E323" s="392"/>
      <c r="F323" s="391"/>
      <c r="G323" s="391"/>
      <c r="H323" s="391"/>
      <c r="I323" s="580"/>
      <c r="J323" s="391"/>
      <c r="K323" s="580"/>
      <c r="L323" s="391"/>
      <c r="M323" s="580"/>
      <c r="N323" s="936">
        <f>AVERAGE(J325/H325*100)</f>
        <v>150</v>
      </c>
      <c r="O323" s="958">
        <f>AVERAGE(L325/J325*100)</f>
        <v>66.666666666666657</v>
      </c>
    </row>
    <row r="324" spans="1:15" s="29" customFormat="1" ht="13.8" x14ac:dyDescent="0.25">
      <c r="A324" s="422"/>
      <c r="B324" s="494"/>
      <c r="C324" s="42"/>
      <c r="D324" s="416" t="s">
        <v>243</v>
      </c>
      <c r="E324" s="382"/>
      <c r="F324" s="391"/>
      <c r="G324" s="391"/>
      <c r="H324" s="391"/>
      <c r="I324" s="580"/>
      <c r="J324" s="391"/>
      <c r="K324" s="580"/>
      <c r="L324" s="391"/>
      <c r="M324" s="580"/>
      <c r="N324" s="937"/>
      <c r="O324" s="959"/>
    </row>
    <row r="325" spans="1:15" ht="15.6" x14ac:dyDescent="0.3">
      <c r="A325" s="455"/>
      <c r="B325" s="495"/>
      <c r="C325" s="117"/>
      <c r="D325" s="461" t="s">
        <v>454</v>
      </c>
      <c r="E325" s="456">
        <v>350000</v>
      </c>
      <c r="F325" s="454">
        <f t="shared" ref="F325:M327" si="258">SUM(F326)</f>
        <v>215000</v>
      </c>
      <c r="G325" s="454">
        <f t="shared" si="258"/>
        <v>28535.403809144598</v>
      </c>
      <c r="H325" s="454">
        <f t="shared" si="258"/>
        <v>20000</v>
      </c>
      <c r="I325" s="581">
        <f t="shared" si="258"/>
        <v>150690</v>
      </c>
      <c r="J325" s="454">
        <f t="shared" si="258"/>
        <v>30000</v>
      </c>
      <c r="K325" s="581">
        <f t="shared" si="258"/>
        <v>226035</v>
      </c>
      <c r="L325" s="454">
        <f t="shared" si="258"/>
        <v>20000</v>
      </c>
      <c r="M325" s="581">
        <f t="shared" si="258"/>
        <v>150690</v>
      </c>
      <c r="N325" s="937"/>
      <c r="O325" s="959"/>
    </row>
    <row r="326" spans="1:15" ht="13.8" x14ac:dyDescent="0.25">
      <c r="A326" s="377" t="s">
        <v>664</v>
      </c>
      <c r="B326" s="490"/>
      <c r="C326" s="373">
        <v>32</v>
      </c>
      <c r="D326" s="384" t="s">
        <v>180</v>
      </c>
      <c r="E326" s="381">
        <v>350000</v>
      </c>
      <c r="F326" s="381">
        <f t="shared" si="258"/>
        <v>215000</v>
      </c>
      <c r="G326" s="381">
        <f t="shared" si="258"/>
        <v>28535.403809144598</v>
      </c>
      <c r="H326" s="381">
        <f t="shared" si="258"/>
        <v>20000</v>
      </c>
      <c r="I326" s="584">
        <f t="shared" si="258"/>
        <v>150690</v>
      </c>
      <c r="J326" s="381">
        <f t="shared" si="258"/>
        <v>30000</v>
      </c>
      <c r="K326" s="584">
        <f t="shared" si="258"/>
        <v>226035</v>
      </c>
      <c r="L326" s="381">
        <f t="shared" si="258"/>
        <v>20000</v>
      </c>
      <c r="M326" s="584">
        <f t="shared" si="258"/>
        <v>150690</v>
      </c>
      <c r="N326" s="405">
        <f t="shared" ref="N326:N328" si="259">AVERAGE(J326/H326*100)</f>
        <v>150</v>
      </c>
      <c r="O326" s="423">
        <f>AVERAGE(L326/J326*100)</f>
        <v>66.666666666666657</v>
      </c>
    </row>
    <row r="327" spans="1:15" ht="13.8" x14ac:dyDescent="0.25">
      <c r="A327" s="374" t="s">
        <v>664</v>
      </c>
      <c r="B327" s="489"/>
      <c r="C327" s="386">
        <v>323</v>
      </c>
      <c r="D327" s="387" t="s">
        <v>55</v>
      </c>
      <c r="E327" s="382">
        <v>350000</v>
      </c>
      <c r="F327" s="382">
        <f t="shared" si="258"/>
        <v>215000</v>
      </c>
      <c r="G327" s="382">
        <f t="shared" si="258"/>
        <v>28535.403809144598</v>
      </c>
      <c r="H327" s="382">
        <f t="shared" si="258"/>
        <v>20000</v>
      </c>
      <c r="I327" s="583">
        <f t="shared" si="258"/>
        <v>150690</v>
      </c>
      <c r="J327" s="382">
        <f t="shared" si="258"/>
        <v>30000</v>
      </c>
      <c r="K327" s="583">
        <f t="shared" si="258"/>
        <v>226035</v>
      </c>
      <c r="L327" s="382">
        <f t="shared" si="258"/>
        <v>20000</v>
      </c>
      <c r="M327" s="583">
        <f t="shared" si="258"/>
        <v>150690</v>
      </c>
      <c r="N327" s="405">
        <f t="shared" si="259"/>
        <v>150</v>
      </c>
      <c r="O327" s="423">
        <f t="shared" ref="O327:O328" si="260">AVERAGE(L327/J327*100)</f>
        <v>66.666666666666657</v>
      </c>
    </row>
    <row r="328" spans="1:15" s="411" customFormat="1" ht="14.4" thickBot="1" x14ac:dyDescent="0.3">
      <c r="A328" s="428" t="s">
        <v>664</v>
      </c>
      <c r="B328" s="491">
        <v>85</v>
      </c>
      <c r="C328" s="407">
        <v>3232</v>
      </c>
      <c r="D328" s="408" t="s">
        <v>242</v>
      </c>
      <c r="E328" s="409">
        <v>350000</v>
      </c>
      <c r="F328" s="409">
        <v>215000</v>
      </c>
      <c r="G328" s="409">
        <f>F328/7.5345</f>
        <v>28535.403809144598</v>
      </c>
      <c r="H328" s="409">
        <v>20000</v>
      </c>
      <c r="I328" s="585">
        <f>H328*7.5345</f>
        <v>150690</v>
      </c>
      <c r="J328" s="409">
        <v>30000</v>
      </c>
      <c r="K328" s="585">
        <f>J328*7.5345</f>
        <v>226035</v>
      </c>
      <c r="L328" s="409">
        <v>20000</v>
      </c>
      <c r="M328" s="585">
        <f>L328*7.5345</f>
        <v>150690</v>
      </c>
      <c r="N328" s="480">
        <f t="shared" si="259"/>
        <v>150</v>
      </c>
      <c r="O328" s="481">
        <f t="shared" si="260"/>
        <v>66.666666666666657</v>
      </c>
    </row>
    <row r="329" spans="1:15" s="117" customFormat="1" ht="28.8" thickTop="1" x14ac:dyDescent="0.3">
      <c r="A329" s="906"/>
      <c r="B329" s="907"/>
      <c r="C329" s="908"/>
      <c r="D329" s="417" t="s">
        <v>246</v>
      </c>
      <c r="E329" s="392"/>
      <c r="F329" s="391"/>
      <c r="G329" s="391"/>
      <c r="H329" s="391"/>
      <c r="I329" s="580"/>
      <c r="J329" s="391"/>
      <c r="K329" s="580"/>
      <c r="L329" s="391"/>
      <c r="M329" s="580"/>
      <c r="N329" s="936">
        <v>0</v>
      </c>
      <c r="O329" s="958">
        <v>0</v>
      </c>
    </row>
    <row r="330" spans="1:15" s="29" customFormat="1" ht="13.8" x14ac:dyDescent="0.25">
      <c r="A330" s="909"/>
      <c r="B330" s="910"/>
      <c r="C330" s="911"/>
      <c r="D330" s="416" t="s">
        <v>243</v>
      </c>
      <c r="E330" s="382"/>
      <c r="F330" s="391"/>
      <c r="G330" s="391"/>
      <c r="H330" s="391"/>
      <c r="I330" s="580"/>
      <c r="J330" s="391"/>
      <c r="K330" s="580"/>
      <c r="L330" s="391"/>
      <c r="M330" s="580"/>
      <c r="N330" s="937"/>
      <c r="O330" s="959"/>
    </row>
    <row r="331" spans="1:15" ht="15.6" x14ac:dyDescent="0.3">
      <c r="A331" s="912"/>
      <c r="B331" s="913"/>
      <c r="C331" s="914"/>
      <c r="D331" s="461" t="s">
        <v>624</v>
      </c>
      <c r="E331" s="456">
        <v>350000</v>
      </c>
      <c r="F331" s="454">
        <f t="shared" ref="F331:M333" si="261">SUM(F332)</f>
        <v>0</v>
      </c>
      <c r="G331" s="454">
        <f t="shared" si="261"/>
        <v>0</v>
      </c>
      <c r="H331" s="454">
        <f t="shared" si="261"/>
        <v>0</v>
      </c>
      <c r="I331" s="581">
        <f t="shared" si="261"/>
        <v>0</v>
      </c>
      <c r="J331" s="454">
        <f t="shared" si="261"/>
        <v>0</v>
      </c>
      <c r="K331" s="581">
        <f t="shared" si="261"/>
        <v>0</v>
      </c>
      <c r="L331" s="454">
        <f t="shared" si="261"/>
        <v>20000</v>
      </c>
      <c r="M331" s="581">
        <f t="shared" si="261"/>
        <v>150690</v>
      </c>
      <c r="N331" s="937"/>
      <c r="O331" s="959"/>
    </row>
    <row r="332" spans="1:15" ht="13.8" x14ac:dyDescent="0.25">
      <c r="A332" s="377" t="s">
        <v>665</v>
      </c>
      <c r="B332" s="490"/>
      <c r="C332" s="373">
        <v>32</v>
      </c>
      <c r="D332" s="384" t="s">
        <v>180</v>
      </c>
      <c r="E332" s="381">
        <v>350000</v>
      </c>
      <c r="F332" s="381">
        <f t="shared" si="261"/>
        <v>0</v>
      </c>
      <c r="G332" s="381">
        <f t="shared" si="261"/>
        <v>0</v>
      </c>
      <c r="H332" s="381">
        <f t="shared" si="261"/>
        <v>0</v>
      </c>
      <c r="I332" s="584">
        <f t="shared" si="261"/>
        <v>0</v>
      </c>
      <c r="J332" s="381">
        <f t="shared" si="261"/>
        <v>0</v>
      </c>
      <c r="K332" s="584">
        <f t="shared" si="261"/>
        <v>0</v>
      </c>
      <c r="L332" s="381">
        <f t="shared" si="261"/>
        <v>20000</v>
      </c>
      <c r="M332" s="584">
        <f t="shared" si="261"/>
        <v>150690</v>
      </c>
      <c r="N332" s="405">
        <v>0</v>
      </c>
      <c r="O332" s="423">
        <v>0</v>
      </c>
    </row>
    <row r="333" spans="1:15" ht="13.8" x14ac:dyDescent="0.25">
      <c r="A333" s="374" t="s">
        <v>665</v>
      </c>
      <c r="B333" s="489"/>
      <c r="C333" s="386">
        <v>323</v>
      </c>
      <c r="D333" s="387" t="s">
        <v>55</v>
      </c>
      <c r="E333" s="382">
        <v>350000</v>
      </c>
      <c r="F333" s="382">
        <f t="shared" si="261"/>
        <v>0</v>
      </c>
      <c r="G333" s="382">
        <f t="shared" si="261"/>
        <v>0</v>
      </c>
      <c r="H333" s="382">
        <f t="shared" si="261"/>
        <v>0</v>
      </c>
      <c r="I333" s="583">
        <f t="shared" si="261"/>
        <v>0</v>
      </c>
      <c r="J333" s="382">
        <f t="shared" si="261"/>
        <v>0</v>
      </c>
      <c r="K333" s="583">
        <f t="shared" si="261"/>
        <v>0</v>
      </c>
      <c r="L333" s="382">
        <f t="shared" si="261"/>
        <v>20000</v>
      </c>
      <c r="M333" s="583">
        <f t="shared" si="261"/>
        <v>150690</v>
      </c>
      <c r="N333" s="405">
        <v>0</v>
      </c>
      <c r="O333" s="423">
        <v>0</v>
      </c>
    </row>
    <row r="334" spans="1:15" s="411" customFormat="1" ht="14.4" thickBot="1" x14ac:dyDescent="0.3">
      <c r="A334" s="428" t="s">
        <v>665</v>
      </c>
      <c r="B334" s="491">
        <v>86</v>
      </c>
      <c r="C334" s="407">
        <v>3232</v>
      </c>
      <c r="D334" s="408" t="s">
        <v>242</v>
      </c>
      <c r="E334" s="409">
        <v>350000</v>
      </c>
      <c r="F334" s="409">
        <v>0</v>
      </c>
      <c r="G334" s="409">
        <f t="shared" ref="G334:K334" si="262">F334/7.5345</f>
        <v>0</v>
      </c>
      <c r="H334" s="409">
        <f t="shared" si="262"/>
        <v>0</v>
      </c>
      <c r="I334" s="585">
        <f t="shared" si="262"/>
        <v>0</v>
      </c>
      <c r="J334" s="409">
        <f t="shared" si="262"/>
        <v>0</v>
      </c>
      <c r="K334" s="585">
        <f t="shared" si="262"/>
        <v>0</v>
      </c>
      <c r="L334" s="409">
        <v>20000</v>
      </c>
      <c r="M334" s="585">
        <f>L334*7.5345</f>
        <v>150690</v>
      </c>
      <c r="N334" s="480">
        <v>0</v>
      </c>
      <c r="O334" s="481">
        <v>0</v>
      </c>
    </row>
    <row r="335" spans="1:15" s="598" customFormat="1" ht="28.8" hidden="1" thickTop="1" x14ac:dyDescent="0.3">
      <c r="A335" s="915" t="s">
        <v>561</v>
      </c>
      <c r="B335" s="916"/>
      <c r="C335" s="917"/>
      <c r="D335" s="594" t="s">
        <v>246</v>
      </c>
      <c r="E335" s="595"/>
      <c r="F335" s="596"/>
      <c r="G335" s="596"/>
      <c r="H335" s="596"/>
      <c r="I335" s="597"/>
      <c r="J335" s="596"/>
      <c r="K335" s="597"/>
      <c r="L335" s="596"/>
      <c r="M335" s="597"/>
      <c r="N335" s="985" t="e">
        <f>AVERAGE(J337/F337*100)</f>
        <v>#DIV/0!</v>
      </c>
      <c r="O335" s="987">
        <v>0</v>
      </c>
    </row>
    <row r="336" spans="1:15" s="603" customFormat="1" ht="13.8" hidden="1" x14ac:dyDescent="0.25">
      <c r="A336" s="918"/>
      <c r="B336" s="919"/>
      <c r="C336" s="920"/>
      <c r="D336" s="599" t="s">
        <v>243</v>
      </c>
      <c r="E336" s="600"/>
      <c r="F336" s="596"/>
      <c r="G336" s="596"/>
      <c r="H336" s="596"/>
      <c r="I336" s="597"/>
      <c r="J336" s="596"/>
      <c r="K336" s="597"/>
      <c r="L336" s="596"/>
      <c r="M336" s="597"/>
      <c r="N336" s="986"/>
      <c r="O336" s="988"/>
    </row>
    <row r="337" spans="1:15" s="608" customFormat="1" ht="15.6" hidden="1" x14ac:dyDescent="0.3">
      <c r="A337" s="921"/>
      <c r="B337" s="922"/>
      <c r="C337" s="923"/>
      <c r="D337" s="604" t="s">
        <v>524</v>
      </c>
      <c r="E337" s="605">
        <v>350000</v>
      </c>
      <c r="F337" s="606">
        <f t="shared" ref="F337:M339" si="263">SUM(F338)</f>
        <v>0</v>
      </c>
      <c r="G337" s="606">
        <f t="shared" si="263"/>
        <v>0</v>
      </c>
      <c r="H337" s="606">
        <f t="shared" si="263"/>
        <v>0</v>
      </c>
      <c r="I337" s="607">
        <f t="shared" si="263"/>
        <v>0</v>
      </c>
      <c r="J337" s="606">
        <f t="shared" si="263"/>
        <v>0</v>
      </c>
      <c r="K337" s="607">
        <f t="shared" si="263"/>
        <v>0</v>
      </c>
      <c r="L337" s="606">
        <f t="shared" si="263"/>
        <v>0</v>
      </c>
      <c r="M337" s="607">
        <f t="shared" si="263"/>
        <v>0</v>
      </c>
      <c r="N337" s="954"/>
      <c r="O337" s="956"/>
    </row>
    <row r="338" spans="1:15" s="608" customFormat="1" ht="13.8" hidden="1" x14ac:dyDescent="0.25">
      <c r="A338" s="609" t="s">
        <v>485</v>
      </c>
      <c r="B338" s="610"/>
      <c r="C338" s="611">
        <v>32</v>
      </c>
      <c r="D338" s="612" t="s">
        <v>180</v>
      </c>
      <c r="E338" s="613">
        <v>350000</v>
      </c>
      <c r="F338" s="613">
        <f t="shared" si="263"/>
        <v>0</v>
      </c>
      <c r="G338" s="613">
        <f t="shared" si="263"/>
        <v>0</v>
      </c>
      <c r="H338" s="613">
        <f t="shared" si="263"/>
        <v>0</v>
      </c>
      <c r="I338" s="614">
        <f t="shared" si="263"/>
        <v>0</v>
      </c>
      <c r="J338" s="613">
        <f t="shared" si="263"/>
        <v>0</v>
      </c>
      <c r="K338" s="614">
        <f t="shared" si="263"/>
        <v>0</v>
      </c>
      <c r="L338" s="613">
        <f t="shared" si="263"/>
        <v>0</v>
      </c>
      <c r="M338" s="614">
        <f t="shared" si="263"/>
        <v>0</v>
      </c>
      <c r="N338" s="601" t="e">
        <f>AVERAGE(J338/F338*100)</f>
        <v>#DIV/0!</v>
      </c>
      <c r="O338" s="602">
        <v>0</v>
      </c>
    </row>
    <row r="339" spans="1:15" s="608" customFormat="1" ht="13.8" hidden="1" x14ac:dyDescent="0.25">
      <c r="A339" s="615" t="s">
        <v>485</v>
      </c>
      <c r="B339" s="616"/>
      <c r="C339" s="617">
        <v>323</v>
      </c>
      <c r="D339" s="618" t="s">
        <v>55</v>
      </c>
      <c r="E339" s="600">
        <v>350000</v>
      </c>
      <c r="F339" s="600">
        <f t="shared" si="263"/>
        <v>0</v>
      </c>
      <c r="G339" s="600">
        <f t="shared" si="263"/>
        <v>0</v>
      </c>
      <c r="H339" s="600">
        <f t="shared" si="263"/>
        <v>0</v>
      </c>
      <c r="I339" s="619">
        <f t="shared" si="263"/>
        <v>0</v>
      </c>
      <c r="J339" s="600">
        <f t="shared" si="263"/>
        <v>0</v>
      </c>
      <c r="K339" s="619">
        <f t="shared" si="263"/>
        <v>0</v>
      </c>
      <c r="L339" s="600">
        <f t="shared" si="263"/>
        <v>0</v>
      </c>
      <c r="M339" s="619">
        <f t="shared" si="263"/>
        <v>0</v>
      </c>
      <c r="N339" s="601" t="e">
        <f>AVERAGE(J339/F339*100)</f>
        <v>#DIV/0!</v>
      </c>
      <c r="O339" s="602">
        <v>0</v>
      </c>
    </row>
    <row r="340" spans="1:15" s="608" customFormat="1" ht="14.4" hidden="1" thickBot="1" x14ac:dyDescent="0.3">
      <c r="A340" s="620" t="s">
        <v>485</v>
      </c>
      <c r="B340" s="621"/>
      <c r="C340" s="622">
        <v>3232</v>
      </c>
      <c r="D340" s="623" t="s">
        <v>242</v>
      </c>
      <c r="E340" s="624">
        <v>350000</v>
      </c>
      <c r="F340" s="624">
        <v>0</v>
      </c>
      <c r="G340" s="624">
        <f t="shared" ref="G340:M340" si="264">F340/7.5345</f>
        <v>0</v>
      </c>
      <c r="H340" s="624">
        <f t="shared" si="264"/>
        <v>0</v>
      </c>
      <c r="I340" s="625">
        <f t="shared" si="264"/>
        <v>0</v>
      </c>
      <c r="J340" s="624">
        <f t="shared" si="264"/>
        <v>0</v>
      </c>
      <c r="K340" s="625">
        <f t="shared" si="264"/>
        <v>0</v>
      </c>
      <c r="L340" s="624">
        <f t="shared" si="264"/>
        <v>0</v>
      </c>
      <c r="M340" s="625">
        <f t="shared" si="264"/>
        <v>0</v>
      </c>
      <c r="N340" s="626" t="e">
        <f>AVERAGE(J340/F340*100)</f>
        <v>#DIV/0!</v>
      </c>
      <c r="O340" s="627">
        <v>0</v>
      </c>
    </row>
    <row r="341" spans="1:15" s="117" customFormat="1" ht="28.8" thickTop="1" x14ac:dyDescent="0.3">
      <c r="A341" s="422"/>
      <c r="B341" s="494"/>
      <c r="C341" s="42"/>
      <c r="D341" s="417" t="s">
        <v>246</v>
      </c>
      <c r="E341" s="392"/>
      <c r="F341" s="391"/>
      <c r="G341" s="391"/>
      <c r="H341" s="391"/>
      <c r="I341" s="580"/>
      <c r="J341" s="391"/>
      <c r="K341" s="580"/>
      <c r="L341" s="391"/>
      <c r="M341" s="580"/>
      <c r="N341" s="936">
        <f>AVERAGE(J343/H343*100)</f>
        <v>74.074074074074076</v>
      </c>
      <c r="O341" s="958">
        <f>AVERAGE(L343/J343*100)</f>
        <v>75</v>
      </c>
    </row>
    <row r="342" spans="1:15" s="29" customFormat="1" ht="13.8" x14ac:dyDescent="0.25">
      <c r="A342" s="422"/>
      <c r="B342" s="494"/>
      <c r="C342" s="42"/>
      <c r="D342" s="416" t="s">
        <v>243</v>
      </c>
      <c r="E342" s="382"/>
      <c r="F342" s="391"/>
      <c r="G342" s="391"/>
      <c r="H342" s="391"/>
      <c r="I342" s="580"/>
      <c r="J342" s="391"/>
      <c r="K342" s="580"/>
      <c r="L342" s="391"/>
      <c r="M342" s="580"/>
      <c r="N342" s="937"/>
      <c r="O342" s="959"/>
    </row>
    <row r="343" spans="1:15" ht="15.6" x14ac:dyDescent="0.3">
      <c r="A343" s="455"/>
      <c r="B343" s="495"/>
      <c r="C343" s="117"/>
      <c r="D343" s="461" t="s">
        <v>655</v>
      </c>
      <c r="E343" s="456">
        <v>750000</v>
      </c>
      <c r="F343" s="454">
        <f t="shared" ref="F343:M345" si="265">SUM(F344)</f>
        <v>400000</v>
      </c>
      <c r="G343" s="454">
        <f t="shared" si="265"/>
        <v>53089.123365850421</v>
      </c>
      <c r="H343" s="454">
        <f t="shared" si="265"/>
        <v>54000</v>
      </c>
      <c r="I343" s="581">
        <f t="shared" si="265"/>
        <v>406863</v>
      </c>
      <c r="J343" s="454">
        <f t="shared" si="265"/>
        <v>40000</v>
      </c>
      <c r="K343" s="581">
        <f t="shared" si="265"/>
        <v>301380</v>
      </c>
      <c r="L343" s="454">
        <f t="shared" si="265"/>
        <v>30000</v>
      </c>
      <c r="M343" s="581">
        <f t="shared" si="265"/>
        <v>226035</v>
      </c>
      <c r="N343" s="937"/>
      <c r="O343" s="959"/>
    </row>
    <row r="344" spans="1:15" ht="13.8" x14ac:dyDescent="0.25">
      <c r="A344" s="377" t="s">
        <v>666</v>
      </c>
      <c r="B344" s="490"/>
      <c r="C344" s="373">
        <v>32</v>
      </c>
      <c r="D344" s="384" t="s">
        <v>180</v>
      </c>
      <c r="E344" s="381">
        <v>750000</v>
      </c>
      <c r="F344" s="381">
        <f t="shared" si="265"/>
        <v>400000</v>
      </c>
      <c r="G344" s="381">
        <f t="shared" si="265"/>
        <v>53089.123365850421</v>
      </c>
      <c r="H344" s="381">
        <f t="shared" si="265"/>
        <v>54000</v>
      </c>
      <c r="I344" s="584">
        <f t="shared" si="265"/>
        <v>406863</v>
      </c>
      <c r="J344" s="381">
        <f t="shared" si="265"/>
        <v>40000</v>
      </c>
      <c r="K344" s="584">
        <f t="shared" si="265"/>
        <v>301380</v>
      </c>
      <c r="L344" s="381">
        <f t="shared" si="265"/>
        <v>30000</v>
      </c>
      <c r="M344" s="584">
        <f t="shared" si="265"/>
        <v>226035</v>
      </c>
      <c r="N344" s="405">
        <f t="shared" ref="N344:N346" si="266">AVERAGE(J344/H344*100)</f>
        <v>74.074074074074076</v>
      </c>
      <c r="O344" s="423">
        <f>AVERAGE(L344/J344*100)</f>
        <v>75</v>
      </c>
    </row>
    <row r="345" spans="1:15" ht="13.8" x14ac:dyDescent="0.25">
      <c r="A345" s="374" t="s">
        <v>666</v>
      </c>
      <c r="B345" s="489"/>
      <c r="C345" s="386">
        <v>323</v>
      </c>
      <c r="D345" s="387" t="s">
        <v>55</v>
      </c>
      <c r="E345" s="382">
        <v>750000</v>
      </c>
      <c r="F345" s="382">
        <f t="shared" si="265"/>
        <v>400000</v>
      </c>
      <c r="G345" s="382">
        <f t="shared" si="265"/>
        <v>53089.123365850421</v>
      </c>
      <c r="H345" s="382">
        <f t="shared" si="265"/>
        <v>54000</v>
      </c>
      <c r="I345" s="583">
        <f t="shared" si="265"/>
        <v>406863</v>
      </c>
      <c r="J345" s="382">
        <f t="shared" si="265"/>
        <v>40000</v>
      </c>
      <c r="K345" s="583">
        <f t="shared" si="265"/>
        <v>301380</v>
      </c>
      <c r="L345" s="382">
        <f t="shared" si="265"/>
        <v>30000</v>
      </c>
      <c r="M345" s="583">
        <f t="shared" si="265"/>
        <v>226035</v>
      </c>
      <c r="N345" s="405">
        <f t="shared" si="266"/>
        <v>74.074074074074076</v>
      </c>
      <c r="O345" s="423">
        <f t="shared" ref="O345:O346" si="267">AVERAGE(L345/J345*100)</f>
        <v>75</v>
      </c>
    </row>
    <row r="346" spans="1:15" s="411" customFormat="1" ht="14.4" thickBot="1" x14ac:dyDescent="0.3">
      <c r="A346" s="428" t="s">
        <v>666</v>
      </c>
      <c r="B346" s="491">
        <v>87</v>
      </c>
      <c r="C346" s="407">
        <v>3232</v>
      </c>
      <c r="D346" s="408" t="s">
        <v>242</v>
      </c>
      <c r="E346" s="409">
        <v>750000</v>
      </c>
      <c r="F346" s="409">
        <v>400000</v>
      </c>
      <c r="G346" s="409">
        <f>F346/7.5345</f>
        <v>53089.123365850421</v>
      </c>
      <c r="H346" s="409">
        <v>54000</v>
      </c>
      <c r="I346" s="585">
        <f>H346*7.5345</f>
        <v>406863</v>
      </c>
      <c r="J346" s="409">
        <v>40000</v>
      </c>
      <c r="K346" s="585">
        <f>J346*7.5345</f>
        <v>301380</v>
      </c>
      <c r="L346" s="409">
        <v>30000</v>
      </c>
      <c r="M346" s="585">
        <f>L346*7.5345</f>
        <v>226035</v>
      </c>
      <c r="N346" s="480">
        <f t="shared" si="266"/>
        <v>74.074074074074076</v>
      </c>
      <c r="O346" s="481">
        <f t="shared" si="267"/>
        <v>75</v>
      </c>
    </row>
    <row r="347" spans="1:15" s="117" customFormat="1" ht="28.8" thickTop="1" x14ac:dyDescent="0.3">
      <c r="A347" s="422"/>
      <c r="B347" s="494"/>
      <c r="C347" s="42"/>
      <c r="D347" s="417" t="s">
        <v>246</v>
      </c>
      <c r="E347" s="392"/>
      <c r="F347" s="391"/>
      <c r="G347" s="391"/>
      <c r="H347" s="391"/>
      <c r="I347" s="580"/>
      <c r="J347" s="391"/>
      <c r="K347" s="580"/>
      <c r="L347" s="391"/>
      <c r="M347" s="580"/>
      <c r="N347" s="936">
        <f>AVERAGE(J349/H349*100)</f>
        <v>107.69230769230769</v>
      </c>
      <c r="O347" s="958">
        <f>AVERAGE(L349/J349*100)</f>
        <v>92.857142857142861</v>
      </c>
    </row>
    <row r="348" spans="1:15" s="29" customFormat="1" ht="13.8" x14ac:dyDescent="0.25">
      <c r="A348" s="422"/>
      <c r="B348" s="494"/>
      <c r="C348" s="42"/>
      <c r="D348" s="416" t="s">
        <v>243</v>
      </c>
      <c r="E348" s="382"/>
      <c r="F348" s="391"/>
      <c r="G348" s="391"/>
      <c r="H348" s="391"/>
      <c r="I348" s="580"/>
      <c r="J348" s="391"/>
      <c r="K348" s="580"/>
      <c r="L348" s="391"/>
      <c r="M348" s="580"/>
      <c r="N348" s="937"/>
      <c r="O348" s="959"/>
    </row>
    <row r="349" spans="1:15" ht="15.6" x14ac:dyDescent="0.3">
      <c r="A349" s="455"/>
      <c r="B349" s="495"/>
      <c r="C349" s="117"/>
      <c r="D349" s="461" t="s">
        <v>656</v>
      </c>
      <c r="E349" s="456">
        <v>120000</v>
      </c>
      <c r="F349" s="454">
        <f t="shared" ref="F349:M351" si="268">SUM(F350)</f>
        <v>100000</v>
      </c>
      <c r="G349" s="454">
        <f t="shared" si="268"/>
        <v>13272.280841462605</v>
      </c>
      <c r="H349" s="454">
        <f t="shared" si="268"/>
        <v>13000</v>
      </c>
      <c r="I349" s="581">
        <f t="shared" si="268"/>
        <v>97948.5</v>
      </c>
      <c r="J349" s="454">
        <f t="shared" si="268"/>
        <v>14000</v>
      </c>
      <c r="K349" s="581">
        <f t="shared" si="268"/>
        <v>105483</v>
      </c>
      <c r="L349" s="454">
        <f t="shared" si="268"/>
        <v>13000</v>
      </c>
      <c r="M349" s="581">
        <f t="shared" si="268"/>
        <v>97948.5</v>
      </c>
      <c r="N349" s="937"/>
      <c r="O349" s="959"/>
    </row>
    <row r="350" spans="1:15" ht="13.8" x14ac:dyDescent="0.25">
      <c r="A350" s="377" t="s">
        <v>667</v>
      </c>
      <c r="B350" s="490"/>
      <c r="C350" s="373">
        <v>32</v>
      </c>
      <c r="D350" s="384" t="s">
        <v>180</v>
      </c>
      <c r="E350" s="381">
        <v>120000</v>
      </c>
      <c r="F350" s="381">
        <f t="shared" si="268"/>
        <v>100000</v>
      </c>
      <c r="G350" s="381">
        <f t="shared" si="268"/>
        <v>13272.280841462605</v>
      </c>
      <c r="H350" s="381">
        <f t="shared" si="268"/>
        <v>13000</v>
      </c>
      <c r="I350" s="584">
        <f t="shared" si="268"/>
        <v>97948.5</v>
      </c>
      <c r="J350" s="381">
        <f t="shared" si="268"/>
        <v>14000</v>
      </c>
      <c r="K350" s="584">
        <f t="shared" si="268"/>
        <v>105483</v>
      </c>
      <c r="L350" s="381">
        <f t="shared" si="268"/>
        <v>13000</v>
      </c>
      <c r="M350" s="584">
        <f t="shared" si="268"/>
        <v>97948.5</v>
      </c>
      <c r="N350" s="405">
        <f t="shared" ref="N350:N352" si="269">AVERAGE(J350/H350*100)</f>
        <v>107.69230769230769</v>
      </c>
      <c r="O350" s="423">
        <f>AVERAGE(L350/J350*100)</f>
        <v>92.857142857142861</v>
      </c>
    </row>
    <row r="351" spans="1:15" ht="13.8" x14ac:dyDescent="0.25">
      <c r="A351" s="374" t="s">
        <v>667</v>
      </c>
      <c r="B351" s="489"/>
      <c r="C351" s="386">
        <v>323</v>
      </c>
      <c r="D351" s="387" t="s">
        <v>55</v>
      </c>
      <c r="E351" s="382">
        <v>120000</v>
      </c>
      <c r="F351" s="382">
        <f t="shared" si="268"/>
        <v>100000</v>
      </c>
      <c r="G351" s="382">
        <f t="shared" si="268"/>
        <v>13272.280841462605</v>
      </c>
      <c r="H351" s="382">
        <f t="shared" si="268"/>
        <v>13000</v>
      </c>
      <c r="I351" s="583">
        <f t="shared" si="268"/>
        <v>97948.5</v>
      </c>
      <c r="J351" s="382">
        <f t="shared" si="268"/>
        <v>14000</v>
      </c>
      <c r="K351" s="583">
        <f t="shared" si="268"/>
        <v>105483</v>
      </c>
      <c r="L351" s="382">
        <f t="shared" si="268"/>
        <v>13000</v>
      </c>
      <c r="M351" s="583">
        <f t="shared" si="268"/>
        <v>97948.5</v>
      </c>
      <c r="N351" s="405">
        <f t="shared" si="269"/>
        <v>107.69230769230769</v>
      </c>
      <c r="O351" s="423">
        <f t="shared" ref="O351:O352" si="270">AVERAGE(L351/J351*100)</f>
        <v>92.857142857142861</v>
      </c>
    </row>
    <row r="352" spans="1:15" s="411" customFormat="1" ht="14.4" thickBot="1" x14ac:dyDescent="0.3">
      <c r="A352" s="428" t="s">
        <v>667</v>
      </c>
      <c r="B352" s="491">
        <v>88</v>
      </c>
      <c r="C352" s="407">
        <v>3232</v>
      </c>
      <c r="D352" s="408" t="s">
        <v>242</v>
      </c>
      <c r="E352" s="409">
        <v>120000</v>
      </c>
      <c r="F352" s="409">
        <v>100000</v>
      </c>
      <c r="G352" s="409">
        <f>F352/7.5345</f>
        <v>13272.280841462605</v>
      </c>
      <c r="H352" s="409">
        <v>13000</v>
      </c>
      <c r="I352" s="585">
        <f>H352*7.5345</f>
        <v>97948.5</v>
      </c>
      <c r="J352" s="409">
        <v>14000</v>
      </c>
      <c r="K352" s="585">
        <f>J352*7.5345</f>
        <v>105483</v>
      </c>
      <c r="L352" s="409">
        <v>13000</v>
      </c>
      <c r="M352" s="585">
        <f>L352*7.5345</f>
        <v>97948.5</v>
      </c>
      <c r="N352" s="480">
        <f t="shared" si="269"/>
        <v>107.69230769230769</v>
      </c>
      <c r="O352" s="481">
        <f t="shared" si="270"/>
        <v>92.857142857142861</v>
      </c>
    </row>
    <row r="353" spans="1:15" s="117" customFormat="1" ht="28.8" thickTop="1" x14ac:dyDescent="0.3">
      <c r="A353" s="422"/>
      <c r="B353" s="494"/>
      <c r="C353" s="42"/>
      <c r="D353" s="417" t="s">
        <v>246</v>
      </c>
      <c r="E353" s="392"/>
      <c r="F353" s="391"/>
      <c r="G353" s="391"/>
      <c r="H353" s="391"/>
      <c r="I353" s="580"/>
      <c r="J353" s="391"/>
      <c r="K353" s="580"/>
      <c r="L353" s="391"/>
      <c r="M353" s="580"/>
      <c r="N353" s="936">
        <f>AVERAGE(J355/H355*100)</f>
        <v>100</v>
      </c>
      <c r="O353" s="958">
        <f>AVERAGE(L355/J355*100)</f>
        <v>100</v>
      </c>
    </row>
    <row r="354" spans="1:15" s="29" customFormat="1" ht="13.8" x14ac:dyDescent="0.25">
      <c r="A354" s="422"/>
      <c r="B354" s="494"/>
      <c r="C354" s="42"/>
      <c r="D354" s="416" t="s">
        <v>243</v>
      </c>
      <c r="E354" s="382"/>
      <c r="F354" s="391"/>
      <c r="G354" s="391"/>
      <c r="H354" s="391"/>
      <c r="I354" s="580"/>
      <c r="J354" s="391"/>
      <c r="K354" s="580"/>
      <c r="L354" s="391"/>
      <c r="M354" s="580"/>
      <c r="N354" s="937"/>
      <c r="O354" s="959"/>
    </row>
    <row r="355" spans="1:15" ht="15.6" x14ac:dyDescent="0.3">
      <c r="A355" s="455"/>
      <c r="B355" s="495"/>
      <c r="C355" s="117"/>
      <c r="D355" s="461" t="s">
        <v>657</v>
      </c>
      <c r="E355" s="456">
        <v>50000</v>
      </c>
      <c r="F355" s="454">
        <f t="shared" ref="F355:M357" si="271">SUM(F356)</f>
        <v>150000</v>
      </c>
      <c r="G355" s="454">
        <f t="shared" si="271"/>
        <v>19908.421262193908</v>
      </c>
      <c r="H355" s="454">
        <f t="shared" si="271"/>
        <v>20000</v>
      </c>
      <c r="I355" s="581">
        <f t="shared" si="271"/>
        <v>150690</v>
      </c>
      <c r="J355" s="454">
        <f t="shared" si="271"/>
        <v>20000</v>
      </c>
      <c r="K355" s="581">
        <f t="shared" si="271"/>
        <v>150690</v>
      </c>
      <c r="L355" s="454">
        <f t="shared" si="271"/>
        <v>20000</v>
      </c>
      <c r="M355" s="581">
        <f t="shared" si="271"/>
        <v>150690</v>
      </c>
      <c r="N355" s="937"/>
      <c r="O355" s="959"/>
    </row>
    <row r="356" spans="1:15" ht="13.8" x14ac:dyDescent="0.25">
      <c r="A356" s="377" t="s">
        <v>668</v>
      </c>
      <c r="B356" s="490"/>
      <c r="C356" s="373">
        <v>32</v>
      </c>
      <c r="D356" s="384" t="s">
        <v>180</v>
      </c>
      <c r="E356" s="381">
        <v>50000</v>
      </c>
      <c r="F356" s="381">
        <f t="shared" si="271"/>
        <v>150000</v>
      </c>
      <c r="G356" s="381">
        <f t="shared" si="271"/>
        <v>19908.421262193908</v>
      </c>
      <c r="H356" s="381">
        <f t="shared" si="271"/>
        <v>20000</v>
      </c>
      <c r="I356" s="584">
        <f t="shared" si="271"/>
        <v>150690</v>
      </c>
      <c r="J356" s="381">
        <f t="shared" si="271"/>
        <v>20000</v>
      </c>
      <c r="K356" s="584">
        <f t="shared" si="271"/>
        <v>150690</v>
      </c>
      <c r="L356" s="381">
        <f t="shared" si="271"/>
        <v>20000</v>
      </c>
      <c r="M356" s="584">
        <f t="shared" si="271"/>
        <v>150690</v>
      </c>
      <c r="N356" s="405">
        <f t="shared" ref="N356:N358" si="272">AVERAGE(J356/H356*100)</f>
        <v>100</v>
      </c>
      <c r="O356" s="423">
        <f>AVERAGE(L356/J356*100)</f>
        <v>100</v>
      </c>
    </row>
    <row r="357" spans="1:15" ht="13.8" x14ac:dyDescent="0.25">
      <c r="A357" s="374" t="s">
        <v>668</v>
      </c>
      <c r="B357" s="489"/>
      <c r="C357" s="386">
        <v>323</v>
      </c>
      <c r="D357" s="387" t="s">
        <v>55</v>
      </c>
      <c r="E357" s="382">
        <v>50000</v>
      </c>
      <c r="F357" s="382">
        <f t="shared" si="271"/>
        <v>150000</v>
      </c>
      <c r="G357" s="382">
        <f t="shared" si="271"/>
        <v>19908.421262193908</v>
      </c>
      <c r="H357" s="382">
        <f t="shared" si="271"/>
        <v>20000</v>
      </c>
      <c r="I357" s="583">
        <f t="shared" si="271"/>
        <v>150690</v>
      </c>
      <c r="J357" s="382">
        <f t="shared" si="271"/>
        <v>20000</v>
      </c>
      <c r="K357" s="583">
        <f t="shared" si="271"/>
        <v>150690</v>
      </c>
      <c r="L357" s="382">
        <f t="shared" si="271"/>
        <v>20000</v>
      </c>
      <c r="M357" s="583">
        <f t="shared" si="271"/>
        <v>150690</v>
      </c>
      <c r="N357" s="405">
        <f t="shared" si="272"/>
        <v>100</v>
      </c>
      <c r="O357" s="423">
        <f t="shared" ref="O357:O358" si="273">AVERAGE(L357/J357*100)</f>
        <v>100</v>
      </c>
    </row>
    <row r="358" spans="1:15" s="411" customFormat="1" ht="14.4" thickBot="1" x14ac:dyDescent="0.3">
      <c r="A358" s="428" t="s">
        <v>668</v>
      </c>
      <c r="B358" s="491">
        <v>89</v>
      </c>
      <c r="C358" s="407">
        <v>3232</v>
      </c>
      <c r="D358" s="408" t="s">
        <v>242</v>
      </c>
      <c r="E358" s="409">
        <v>50000</v>
      </c>
      <c r="F358" s="409">
        <v>150000</v>
      </c>
      <c r="G358" s="409">
        <f>F358/7.5345</f>
        <v>19908.421262193908</v>
      </c>
      <c r="H358" s="409">
        <v>20000</v>
      </c>
      <c r="I358" s="585">
        <f>H358*7.5345</f>
        <v>150690</v>
      </c>
      <c r="J358" s="409">
        <v>20000</v>
      </c>
      <c r="K358" s="585">
        <f>J358*7.5345</f>
        <v>150690</v>
      </c>
      <c r="L358" s="409">
        <v>20000</v>
      </c>
      <c r="M358" s="585">
        <f>L358*7.5345</f>
        <v>150690</v>
      </c>
      <c r="N358" s="480">
        <f t="shared" si="272"/>
        <v>100</v>
      </c>
      <c r="O358" s="481">
        <f t="shared" si="273"/>
        <v>100</v>
      </c>
    </row>
    <row r="359" spans="1:15" s="117" customFormat="1" ht="28.8" thickTop="1" x14ac:dyDescent="0.3">
      <c r="A359" s="422"/>
      <c r="B359" s="494"/>
      <c r="C359" s="42"/>
      <c r="D359" s="417" t="s">
        <v>246</v>
      </c>
      <c r="E359" s="392"/>
      <c r="F359" s="391"/>
      <c r="G359" s="391"/>
      <c r="H359" s="391"/>
      <c r="I359" s="580"/>
      <c r="J359" s="391"/>
      <c r="K359" s="580"/>
      <c r="L359" s="391"/>
      <c r="M359" s="580"/>
      <c r="N359" s="936">
        <f>AVERAGE(J361/H361*100)</f>
        <v>61.53846153846154</v>
      </c>
      <c r="O359" s="958">
        <f>AVERAGE(L361/J361*100)</f>
        <v>125</v>
      </c>
    </row>
    <row r="360" spans="1:15" s="29" customFormat="1" ht="13.8" x14ac:dyDescent="0.25">
      <c r="A360" s="422"/>
      <c r="B360" s="494"/>
      <c r="C360" s="42"/>
      <c r="D360" s="416" t="s">
        <v>243</v>
      </c>
      <c r="E360" s="382"/>
      <c r="F360" s="391"/>
      <c r="G360" s="391"/>
      <c r="H360" s="391"/>
      <c r="I360" s="580"/>
      <c r="J360" s="391"/>
      <c r="K360" s="580"/>
      <c r="L360" s="391"/>
      <c r="M360" s="580"/>
      <c r="N360" s="937"/>
      <c r="O360" s="959"/>
    </row>
    <row r="361" spans="1:15" ht="31.2" x14ac:dyDescent="0.3">
      <c r="A361" s="455"/>
      <c r="B361" s="495"/>
      <c r="C361" s="117"/>
      <c r="D361" s="461" t="s">
        <v>658</v>
      </c>
      <c r="E361" s="456">
        <v>90000</v>
      </c>
      <c r="F361" s="454">
        <f t="shared" ref="F361:M363" si="274">SUM(F362)</f>
        <v>50000</v>
      </c>
      <c r="G361" s="454">
        <f t="shared" si="274"/>
        <v>6636.1404207313026</v>
      </c>
      <c r="H361" s="454">
        <f t="shared" si="274"/>
        <v>6500</v>
      </c>
      <c r="I361" s="581">
        <f t="shared" si="274"/>
        <v>48974.25</v>
      </c>
      <c r="J361" s="454">
        <f t="shared" si="274"/>
        <v>4000</v>
      </c>
      <c r="K361" s="581">
        <f t="shared" si="274"/>
        <v>30138</v>
      </c>
      <c r="L361" s="454">
        <f t="shared" si="274"/>
        <v>5000</v>
      </c>
      <c r="M361" s="581">
        <f t="shared" si="274"/>
        <v>37672.5</v>
      </c>
      <c r="N361" s="937"/>
      <c r="O361" s="959"/>
    </row>
    <row r="362" spans="1:15" ht="13.8" x14ac:dyDescent="0.25">
      <c r="A362" s="377" t="s">
        <v>669</v>
      </c>
      <c r="B362" s="490"/>
      <c r="C362" s="373">
        <v>32</v>
      </c>
      <c r="D362" s="384" t="s">
        <v>180</v>
      </c>
      <c r="E362" s="381">
        <v>90000</v>
      </c>
      <c r="F362" s="381">
        <f t="shared" si="274"/>
        <v>50000</v>
      </c>
      <c r="G362" s="381">
        <f t="shared" si="274"/>
        <v>6636.1404207313026</v>
      </c>
      <c r="H362" s="381">
        <f t="shared" si="274"/>
        <v>6500</v>
      </c>
      <c r="I362" s="584">
        <f t="shared" si="274"/>
        <v>48974.25</v>
      </c>
      <c r="J362" s="381">
        <f t="shared" si="274"/>
        <v>4000</v>
      </c>
      <c r="K362" s="584">
        <f t="shared" si="274"/>
        <v>30138</v>
      </c>
      <c r="L362" s="381">
        <f t="shared" si="274"/>
        <v>5000</v>
      </c>
      <c r="M362" s="584">
        <f t="shared" si="274"/>
        <v>37672.5</v>
      </c>
      <c r="N362" s="405">
        <f t="shared" ref="N362:N364" si="275">AVERAGE(J362/H362*100)</f>
        <v>61.53846153846154</v>
      </c>
      <c r="O362" s="423">
        <f>AVERAGE(L362/J362*100)</f>
        <v>125</v>
      </c>
    </row>
    <row r="363" spans="1:15" ht="13.8" x14ac:dyDescent="0.25">
      <c r="A363" s="374" t="s">
        <v>669</v>
      </c>
      <c r="B363" s="489"/>
      <c r="C363" s="386">
        <v>323</v>
      </c>
      <c r="D363" s="387" t="s">
        <v>55</v>
      </c>
      <c r="E363" s="382">
        <v>90000</v>
      </c>
      <c r="F363" s="382">
        <f t="shared" si="274"/>
        <v>50000</v>
      </c>
      <c r="G363" s="382">
        <f t="shared" si="274"/>
        <v>6636.1404207313026</v>
      </c>
      <c r="H363" s="382">
        <f t="shared" si="274"/>
        <v>6500</v>
      </c>
      <c r="I363" s="583">
        <f t="shared" si="274"/>
        <v>48974.25</v>
      </c>
      <c r="J363" s="382">
        <f t="shared" si="274"/>
        <v>4000</v>
      </c>
      <c r="K363" s="583">
        <f t="shared" si="274"/>
        <v>30138</v>
      </c>
      <c r="L363" s="382">
        <f t="shared" si="274"/>
        <v>5000</v>
      </c>
      <c r="M363" s="583">
        <f t="shared" si="274"/>
        <v>37672.5</v>
      </c>
      <c r="N363" s="405">
        <f t="shared" si="275"/>
        <v>61.53846153846154</v>
      </c>
      <c r="O363" s="423">
        <f t="shared" ref="O363:O364" si="276">AVERAGE(L363/J363*100)</f>
        <v>125</v>
      </c>
    </row>
    <row r="364" spans="1:15" s="411" customFormat="1" ht="14.4" thickBot="1" x14ac:dyDescent="0.3">
      <c r="A364" s="428" t="s">
        <v>669</v>
      </c>
      <c r="B364" s="491">
        <v>90</v>
      </c>
      <c r="C364" s="407">
        <v>3232</v>
      </c>
      <c r="D364" s="408" t="s">
        <v>242</v>
      </c>
      <c r="E364" s="409">
        <v>90000</v>
      </c>
      <c r="F364" s="409">
        <v>50000</v>
      </c>
      <c r="G364" s="409">
        <f>F364/7.5345</f>
        <v>6636.1404207313026</v>
      </c>
      <c r="H364" s="409">
        <v>6500</v>
      </c>
      <c r="I364" s="585">
        <f>H364*7.5345</f>
        <v>48974.25</v>
      </c>
      <c r="J364" s="409">
        <v>4000</v>
      </c>
      <c r="K364" s="585">
        <f>J364*7.5345</f>
        <v>30138</v>
      </c>
      <c r="L364" s="409">
        <v>5000</v>
      </c>
      <c r="M364" s="585">
        <f>L364*7.5345</f>
        <v>37672.5</v>
      </c>
      <c r="N364" s="480">
        <f t="shared" si="275"/>
        <v>61.53846153846154</v>
      </c>
      <c r="O364" s="481">
        <f t="shared" si="276"/>
        <v>125</v>
      </c>
    </row>
    <row r="365" spans="1:15" s="117" customFormat="1" ht="28.8" thickTop="1" x14ac:dyDescent="0.3">
      <c r="A365" s="422"/>
      <c r="B365" s="494"/>
      <c r="C365" s="42"/>
      <c r="D365" s="417" t="s">
        <v>246</v>
      </c>
      <c r="E365" s="392"/>
      <c r="F365" s="391"/>
      <c r="G365" s="391"/>
      <c r="H365" s="391"/>
      <c r="I365" s="580"/>
      <c r="J365" s="391"/>
      <c r="K365" s="580"/>
      <c r="L365" s="391"/>
      <c r="M365" s="580"/>
      <c r="N365" s="936">
        <f>AVERAGE(J367/H367*100)</f>
        <v>71.428571428571431</v>
      </c>
      <c r="O365" s="958">
        <f>AVERAGE(L367/J367*100)</f>
        <v>100</v>
      </c>
    </row>
    <row r="366" spans="1:15" s="29" customFormat="1" ht="13.8" x14ac:dyDescent="0.25">
      <c r="A366" s="422"/>
      <c r="B366" s="494"/>
      <c r="C366" s="42"/>
      <c r="D366" s="416" t="s">
        <v>243</v>
      </c>
      <c r="E366" s="382"/>
      <c r="F366" s="391"/>
      <c r="G366" s="391"/>
      <c r="H366" s="391"/>
      <c r="I366" s="580"/>
      <c r="J366" s="391"/>
      <c r="K366" s="580"/>
      <c r="L366" s="391"/>
      <c r="M366" s="580"/>
      <c r="N366" s="937"/>
      <c r="O366" s="959"/>
    </row>
    <row r="367" spans="1:15" ht="31.2" x14ac:dyDescent="0.3">
      <c r="A367" s="455"/>
      <c r="B367" s="495"/>
      <c r="C367" s="117"/>
      <c r="D367" s="461" t="s">
        <v>659</v>
      </c>
      <c r="E367" s="456">
        <v>50000</v>
      </c>
      <c r="F367" s="454">
        <f t="shared" ref="F367:M369" si="277">SUM(F368)</f>
        <v>5000</v>
      </c>
      <c r="G367" s="454">
        <f t="shared" si="277"/>
        <v>663.61404207313024</v>
      </c>
      <c r="H367" s="454">
        <f t="shared" si="277"/>
        <v>700</v>
      </c>
      <c r="I367" s="581">
        <f t="shared" si="277"/>
        <v>5274.1500000000005</v>
      </c>
      <c r="J367" s="454">
        <f t="shared" si="277"/>
        <v>500</v>
      </c>
      <c r="K367" s="581">
        <f t="shared" si="277"/>
        <v>3767.25</v>
      </c>
      <c r="L367" s="454">
        <f t="shared" si="277"/>
        <v>500</v>
      </c>
      <c r="M367" s="581">
        <f t="shared" si="277"/>
        <v>3767.25</v>
      </c>
      <c r="N367" s="937"/>
      <c r="O367" s="959"/>
    </row>
    <row r="368" spans="1:15" ht="13.8" x14ac:dyDescent="0.25">
      <c r="A368" s="377" t="s">
        <v>670</v>
      </c>
      <c r="B368" s="490"/>
      <c r="C368" s="373">
        <v>32</v>
      </c>
      <c r="D368" s="384" t="s">
        <v>180</v>
      </c>
      <c r="E368" s="381">
        <v>50000</v>
      </c>
      <c r="F368" s="381">
        <f t="shared" si="277"/>
        <v>5000</v>
      </c>
      <c r="G368" s="381">
        <f t="shared" si="277"/>
        <v>663.61404207313024</v>
      </c>
      <c r="H368" s="381">
        <f t="shared" si="277"/>
        <v>700</v>
      </c>
      <c r="I368" s="584">
        <f t="shared" si="277"/>
        <v>5274.1500000000005</v>
      </c>
      <c r="J368" s="381">
        <f t="shared" si="277"/>
        <v>500</v>
      </c>
      <c r="K368" s="584">
        <f t="shared" si="277"/>
        <v>3767.25</v>
      </c>
      <c r="L368" s="381">
        <f t="shared" si="277"/>
        <v>500</v>
      </c>
      <c r="M368" s="584">
        <f t="shared" si="277"/>
        <v>3767.25</v>
      </c>
      <c r="N368" s="405">
        <f t="shared" ref="N368:N370" si="278">AVERAGE(J368/H368*100)</f>
        <v>71.428571428571431</v>
      </c>
      <c r="O368" s="423">
        <f>AVERAGE(L368/J368*100)</f>
        <v>100</v>
      </c>
    </row>
    <row r="369" spans="1:15" ht="13.8" x14ac:dyDescent="0.25">
      <c r="A369" s="374" t="s">
        <v>670</v>
      </c>
      <c r="B369" s="489"/>
      <c r="C369" s="386">
        <v>323</v>
      </c>
      <c r="D369" s="387" t="s">
        <v>55</v>
      </c>
      <c r="E369" s="382">
        <v>50000</v>
      </c>
      <c r="F369" s="382">
        <f t="shared" si="277"/>
        <v>5000</v>
      </c>
      <c r="G369" s="382">
        <f t="shared" si="277"/>
        <v>663.61404207313024</v>
      </c>
      <c r="H369" s="382">
        <f t="shared" si="277"/>
        <v>700</v>
      </c>
      <c r="I369" s="583">
        <f t="shared" si="277"/>
        <v>5274.1500000000005</v>
      </c>
      <c r="J369" s="382">
        <f t="shared" si="277"/>
        <v>500</v>
      </c>
      <c r="K369" s="583">
        <f t="shared" si="277"/>
        <v>3767.25</v>
      </c>
      <c r="L369" s="382">
        <f t="shared" si="277"/>
        <v>500</v>
      </c>
      <c r="M369" s="583">
        <f t="shared" si="277"/>
        <v>3767.25</v>
      </c>
      <c r="N369" s="405">
        <f t="shared" si="278"/>
        <v>71.428571428571431</v>
      </c>
      <c r="O369" s="423">
        <f t="shared" ref="O369:O370" si="279">AVERAGE(L369/J369*100)</f>
        <v>100</v>
      </c>
    </row>
    <row r="370" spans="1:15" s="411" customFormat="1" ht="14.4" thickBot="1" x14ac:dyDescent="0.3">
      <c r="A370" s="428" t="s">
        <v>670</v>
      </c>
      <c r="B370" s="491">
        <v>91</v>
      </c>
      <c r="C370" s="407">
        <v>3232</v>
      </c>
      <c r="D370" s="408" t="s">
        <v>242</v>
      </c>
      <c r="E370" s="409">
        <v>50000</v>
      </c>
      <c r="F370" s="409">
        <v>5000</v>
      </c>
      <c r="G370" s="409">
        <f>F370/7.5345</f>
        <v>663.61404207313024</v>
      </c>
      <c r="H370" s="409">
        <v>700</v>
      </c>
      <c r="I370" s="585">
        <f>H370*7.5345</f>
        <v>5274.1500000000005</v>
      </c>
      <c r="J370" s="409">
        <v>500</v>
      </c>
      <c r="K370" s="585">
        <f>J370*7.5345</f>
        <v>3767.25</v>
      </c>
      <c r="L370" s="409">
        <v>500</v>
      </c>
      <c r="M370" s="585">
        <f>L370*7.5345</f>
        <v>3767.25</v>
      </c>
      <c r="N370" s="480">
        <f t="shared" si="278"/>
        <v>71.428571428571431</v>
      </c>
      <c r="O370" s="481">
        <f t="shared" si="279"/>
        <v>100</v>
      </c>
    </row>
    <row r="371" spans="1:15" s="444" customFormat="1" ht="28.8" thickTop="1" x14ac:dyDescent="0.3">
      <c r="A371" s="422"/>
      <c r="B371" s="494"/>
      <c r="C371" s="42"/>
      <c r="D371" s="417" t="s">
        <v>410</v>
      </c>
      <c r="E371" s="392"/>
      <c r="F371" s="391"/>
      <c r="G371" s="391"/>
      <c r="H371" s="391"/>
      <c r="I371" s="580"/>
      <c r="J371" s="391"/>
      <c r="K371" s="580"/>
      <c r="L371" s="391"/>
      <c r="M371" s="580"/>
      <c r="N371" s="936">
        <f>AVERAGE(J373/H373*100)</f>
        <v>120</v>
      </c>
      <c r="O371" s="958">
        <f>AVERAGE(L373/J373*100)</f>
        <v>100</v>
      </c>
    </row>
    <row r="372" spans="1:15" ht="13.8" x14ac:dyDescent="0.25">
      <c r="A372" s="422"/>
      <c r="B372" s="494"/>
      <c r="C372" s="42"/>
      <c r="D372" s="416" t="s">
        <v>243</v>
      </c>
      <c r="E372" s="382"/>
      <c r="F372" s="391"/>
      <c r="G372" s="391"/>
      <c r="H372" s="391"/>
      <c r="I372" s="580"/>
      <c r="J372" s="391"/>
      <c r="K372" s="580"/>
      <c r="L372" s="391"/>
      <c r="M372" s="580"/>
      <c r="N372" s="937"/>
      <c r="O372" s="959"/>
    </row>
    <row r="373" spans="1:15" ht="31.2" x14ac:dyDescent="0.3">
      <c r="A373" s="455"/>
      <c r="B373" s="495"/>
      <c r="C373" s="117"/>
      <c r="D373" s="461" t="s">
        <v>660</v>
      </c>
      <c r="E373" s="456">
        <v>50000</v>
      </c>
      <c r="F373" s="454">
        <f t="shared" ref="F373:M373" si="280">SUM(F374)</f>
        <v>37000</v>
      </c>
      <c r="G373" s="454">
        <f t="shared" si="280"/>
        <v>4910.7439113411638</v>
      </c>
      <c r="H373" s="454">
        <f t="shared" si="280"/>
        <v>5000</v>
      </c>
      <c r="I373" s="581">
        <f t="shared" si="280"/>
        <v>37672.5</v>
      </c>
      <c r="J373" s="454">
        <f t="shared" si="280"/>
        <v>6000</v>
      </c>
      <c r="K373" s="581">
        <f t="shared" si="280"/>
        <v>45207</v>
      </c>
      <c r="L373" s="454">
        <f t="shared" si="280"/>
        <v>6000</v>
      </c>
      <c r="M373" s="581">
        <f t="shared" si="280"/>
        <v>45207</v>
      </c>
      <c r="N373" s="937"/>
      <c r="O373" s="959"/>
    </row>
    <row r="374" spans="1:15" s="117" customFormat="1" ht="15.6" x14ac:dyDescent="0.3">
      <c r="A374" s="377" t="s">
        <v>671</v>
      </c>
      <c r="B374" s="490"/>
      <c r="C374" s="373">
        <v>32</v>
      </c>
      <c r="D374" s="384" t="s">
        <v>180</v>
      </c>
      <c r="E374" s="381">
        <v>50000</v>
      </c>
      <c r="F374" s="381">
        <f t="shared" ref="F374:I374" si="281">SUM(F375+F377)</f>
        <v>37000</v>
      </c>
      <c r="G374" s="381">
        <f t="shared" si="281"/>
        <v>4910.7439113411638</v>
      </c>
      <c r="H374" s="381">
        <f t="shared" si="281"/>
        <v>5000</v>
      </c>
      <c r="I374" s="584">
        <f t="shared" si="281"/>
        <v>37672.5</v>
      </c>
      <c r="J374" s="381">
        <f t="shared" ref="J374:L374" si="282">SUM(J375+J377)</f>
        <v>6000</v>
      </c>
      <c r="K374" s="584">
        <f t="shared" ref="K374:M374" si="283">SUM(K375+K377)</f>
        <v>45207</v>
      </c>
      <c r="L374" s="381">
        <f t="shared" si="282"/>
        <v>6000</v>
      </c>
      <c r="M374" s="584">
        <f t="shared" si="283"/>
        <v>45207</v>
      </c>
      <c r="N374" s="405">
        <f t="shared" ref="N374:N378" si="284">AVERAGE(J374/H374*100)</f>
        <v>120</v>
      </c>
      <c r="O374" s="423">
        <f>AVERAGE(L374/J374*100)</f>
        <v>100</v>
      </c>
    </row>
    <row r="375" spans="1:15" s="29" customFormat="1" ht="13.8" x14ac:dyDescent="0.25">
      <c r="A375" s="374" t="s">
        <v>671</v>
      </c>
      <c r="B375" s="489"/>
      <c r="C375" s="386">
        <v>322</v>
      </c>
      <c r="D375" s="387" t="s">
        <v>51</v>
      </c>
      <c r="E375" s="382">
        <v>50000</v>
      </c>
      <c r="F375" s="382">
        <f t="shared" ref="F375:M375" si="285">SUM(F376)</f>
        <v>30000</v>
      </c>
      <c r="G375" s="382">
        <f t="shared" si="285"/>
        <v>3981.6842524387812</v>
      </c>
      <c r="H375" s="382">
        <f t="shared" si="285"/>
        <v>4000</v>
      </c>
      <c r="I375" s="583">
        <f t="shared" si="285"/>
        <v>30138</v>
      </c>
      <c r="J375" s="382">
        <f t="shared" si="285"/>
        <v>5000</v>
      </c>
      <c r="K375" s="583">
        <f t="shared" si="285"/>
        <v>37672.5</v>
      </c>
      <c r="L375" s="382">
        <f t="shared" si="285"/>
        <v>5000</v>
      </c>
      <c r="M375" s="583">
        <f t="shared" si="285"/>
        <v>37672.5</v>
      </c>
      <c r="N375" s="405">
        <f t="shared" si="284"/>
        <v>125</v>
      </c>
      <c r="O375" s="423">
        <f t="shared" ref="O375:O378" si="286">AVERAGE(L375/J375*100)</f>
        <v>100</v>
      </c>
    </row>
    <row r="376" spans="1:15" ht="13.8" x14ac:dyDescent="0.25">
      <c r="A376" s="374" t="s">
        <v>671</v>
      </c>
      <c r="B376" s="489">
        <v>92</v>
      </c>
      <c r="C376" s="386">
        <v>3225</v>
      </c>
      <c r="D376" s="387" t="s">
        <v>190</v>
      </c>
      <c r="E376" s="382">
        <v>50000</v>
      </c>
      <c r="F376" s="382">
        <v>30000</v>
      </c>
      <c r="G376" s="382">
        <f>F376/7.5345</f>
        <v>3981.6842524387812</v>
      </c>
      <c r="H376" s="382">
        <v>4000</v>
      </c>
      <c r="I376" s="583">
        <f>H376*7.5345</f>
        <v>30138</v>
      </c>
      <c r="J376" s="382">
        <v>5000</v>
      </c>
      <c r="K376" s="583">
        <f>J376*7.5345</f>
        <v>37672.5</v>
      </c>
      <c r="L376" s="382">
        <v>5000</v>
      </c>
      <c r="M376" s="583">
        <f>L376*7.5345</f>
        <v>37672.5</v>
      </c>
      <c r="N376" s="405">
        <f t="shared" si="284"/>
        <v>125</v>
      </c>
      <c r="O376" s="423">
        <f t="shared" si="286"/>
        <v>100</v>
      </c>
    </row>
    <row r="377" spans="1:15" ht="13.8" x14ac:dyDescent="0.25">
      <c r="A377" s="374" t="s">
        <v>671</v>
      </c>
      <c r="B377" s="489"/>
      <c r="C377" s="386">
        <v>323</v>
      </c>
      <c r="D377" s="387" t="s">
        <v>55</v>
      </c>
      <c r="E377" s="382">
        <v>50000</v>
      </c>
      <c r="F377" s="382">
        <f t="shared" ref="F377:M377" si="287">SUM(F378)</f>
        <v>7000</v>
      </c>
      <c r="G377" s="382">
        <f t="shared" si="287"/>
        <v>929.05965890238235</v>
      </c>
      <c r="H377" s="382">
        <f t="shared" si="287"/>
        <v>1000</v>
      </c>
      <c r="I377" s="583">
        <f t="shared" si="287"/>
        <v>7534.5</v>
      </c>
      <c r="J377" s="382">
        <f t="shared" si="287"/>
        <v>1000</v>
      </c>
      <c r="K377" s="583">
        <f t="shared" si="287"/>
        <v>7534.5</v>
      </c>
      <c r="L377" s="382">
        <f t="shared" si="287"/>
        <v>1000</v>
      </c>
      <c r="M377" s="583">
        <f t="shared" si="287"/>
        <v>7534.5</v>
      </c>
      <c r="N377" s="405">
        <f t="shared" si="284"/>
        <v>100</v>
      </c>
      <c r="O377" s="423">
        <f t="shared" si="286"/>
        <v>100</v>
      </c>
    </row>
    <row r="378" spans="1:15" s="411" customFormat="1" ht="14.4" thickBot="1" x14ac:dyDescent="0.3">
      <c r="A378" s="428" t="s">
        <v>671</v>
      </c>
      <c r="B378" s="491">
        <v>93</v>
      </c>
      <c r="C378" s="407">
        <v>3239</v>
      </c>
      <c r="D378" s="408" t="s">
        <v>63</v>
      </c>
      <c r="E378" s="409">
        <v>50000</v>
      </c>
      <c r="F378" s="409">
        <v>7000</v>
      </c>
      <c r="G378" s="409">
        <f>F378/7.5345</f>
        <v>929.05965890238235</v>
      </c>
      <c r="H378" s="409">
        <v>1000</v>
      </c>
      <c r="I378" s="585">
        <f>H378*7.5345</f>
        <v>7534.5</v>
      </c>
      <c r="J378" s="409">
        <v>1000</v>
      </c>
      <c r="K378" s="585">
        <f>J378*7.5345</f>
        <v>7534.5</v>
      </c>
      <c r="L378" s="409">
        <v>1000</v>
      </c>
      <c r="M378" s="585">
        <f>L378*7.5345</f>
        <v>7534.5</v>
      </c>
      <c r="N378" s="480">
        <f t="shared" si="284"/>
        <v>100</v>
      </c>
      <c r="O378" s="481">
        <f t="shared" si="286"/>
        <v>100</v>
      </c>
    </row>
    <row r="379" spans="1:15" s="598" customFormat="1" ht="16.2" hidden="1" thickTop="1" x14ac:dyDescent="0.3">
      <c r="A379" s="924" t="s">
        <v>562</v>
      </c>
      <c r="B379" s="925"/>
      <c r="C379" s="926"/>
      <c r="D379" s="594" t="s">
        <v>497</v>
      </c>
      <c r="E379" s="595"/>
      <c r="F379" s="596"/>
      <c r="G379" s="596"/>
      <c r="H379" s="596"/>
      <c r="I379" s="597"/>
      <c r="J379" s="596"/>
      <c r="K379" s="597"/>
      <c r="L379" s="596"/>
      <c r="M379" s="597"/>
      <c r="N379" s="985">
        <v>0</v>
      </c>
      <c r="O379" s="987">
        <v>0</v>
      </c>
    </row>
    <row r="380" spans="1:15" s="603" customFormat="1" ht="14.4" hidden="1" thickTop="1" x14ac:dyDescent="0.25">
      <c r="A380" s="927"/>
      <c r="B380" s="928"/>
      <c r="C380" s="929"/>
      <c r="D380" s="599" t="s">
        <v>243</v>
      </c>
      <c r="E380" s="600"/>
      <c r="F380" s="596"/>
      <c r="G380" s="596"/>
      <c r="H380" s="596"/>
      <c r="I380" s="597"/>
      <c r="J380" s="596"/>
      <c r="K380" s="597"/>
      <c r="L380" s="596"/>
      <c r="M380" s="597"/>
      <c r="N380" s="986"/>
      <c r="O380" s="988"/>
    </row>
    <row r="381" spans="1:15" s="608" customFormat="1" ht="31.8" hidden="1" thickTop="1" x14ac:dyDescent="0.3">
      <c r="A381" s="930"/>
      <c r="B381" s="931"/>
      <c r="C381" s="932"/>
      <c r="D381" s="604" t="s">
        <v>544</v>
      </c>
      <c r="E381" s="605">
        <v>350000</v>
      </c>
      <c r="F381" s="607">
        <f t="shared" ref="F381:M383" si="288">SUM(F382)</f>
        <v>0</v>
      </c>
      <c r="G381" s="607">
        <f t="shared" si="288"/>
        <v>0</v>
      </c>
      <c r="H381" s="606">
        <f t="shared" si="288"/>
        <v>0</v>
      </c>
      <c r="I381" s="607">
        <f t="shared" si="288"/>
        <v>0</v>
      </c>
      <c r="J381" s="606">
        <f t="shared" si="288"/>
        <v>0</v>
      </c>
      <c r="K381" s="607">
        <f t="shared" si="288"/>
        <v>0</v>
      </c>
      <c r="L381" s="606">
        <f t="shared" si="288"/>
        <v>0</v>
      </c>
      <c r="M381" s="607">
        <f t="shared" si="288"/>
        <v>0</v>
      </c>
      <c r="N381" s="954"/>
      <c r="O381" s="956"/>
    </row>
    <row r="382" spans="1:15" s="608" customFormat="1" ht="14.4" hidden="1" thickTop="1" x14ac:dyDescent="0.25">
      <c r="A382" s="609" t="s">
        <v>543</v>
      </c>
      <c r="B382" s="610"/>
      <c r="C382" s="611">
        <v>32</v>
      </c>
      <c r="D382" s="612" t="s">
        <v>180</v>
      </c>
      <c r="E382" s="613">
        <v>350000</v>
      </c>
      <c r="F382" s="614">
        <f t="shared" si="288"/>
        <v>0</v>
      </c>
      <c r="G382" s="614">
        <f t="shared" si="288"/>
        <v>0</v>
      </c>
      <c r="H382" s="613">
        <f t="shared" si="288"/>
        <v>0</v>
      </c>
      <c r="I382" s="614">
        <f t="shared" si="288"/>
        <v>0</v>
      </c>
      <c r="J382" s="613">
        <f t="shared" si="288"/>
        <v>0</v>
      </c>
      <c r="K382" s="614">
        <f t="shared" si="288"/>
        <v>0</v>
      </c>
      <c r="L382" s="613">
        <f t="shared" si="288"/>
        <v>0</v>
      </c>
      <c r="M382" s="614">
        <f t="shared" si="288"/>
        <v>0</v>
      </c>
      <c r="N382" s="601">
        <v>0</v>
      </c>
      <c r="O382" s="602">
        <v>0</v>
      </c>
    </row>
    <row r="383" spans="1:15" s="608" customFormat="1" ht="14.4" hidden="1" thickTop="1" x14ac:dyDescent="0.25">
      <c r="A383" s="615" t="s">
        <v>543</v>
      </c>
      <c r="B383" s="616"/>
      <c r="C383" s="617">
        <v>323</v>
      </c>
      <c r="D383" s="618" t="s">
        <v>55</v>
      </c>
      <c r="E383" s="600">
        <v>350000</v>
      </c>
      <c r="F383" s="619">
        <f t="shared" si="288"/>
        <v>0</v>
      </c>
      <c r="G383" s="619">
        <f t="shared" si="288"/>
        <v>0</v>
      </c>
      <c r="H383" s="600">
        <f t="shared" si="288"/>
        <v>0</v>
      </c>
      <c r="I383" s="619">
        <f t="shared" si="288"/>
        <v>0</v>
      </c>
      <c r="J383" s="600">
        <f t="shared" si="288"/>
        <v>0</v>
      </c>
      <c r="K383" s="619">
        <f t="shared" si="288"/>
        <v>0</v>
      </c>
      <c r="L383" s="600">
        <f t="shared" si="288"/>
        <v>0</v>
      </c>
      <c r="M383" s="619">
        <f t="shared" si="288"/>
        <v>0</v>
      </c>
      <c r="N383" s="601">
        <v>0</v>
      </c>
      <c r="O383" s="602">
        <v>0</v>
      </c>
    </row>
    <row r="384" spans="1:15" s="608" customFormat="1" ht="15" hidden="1" thickTop="1" thickBot="1" x14ac:dyDescent="0.3">
      <c r="A384" s="620" t="s">
        <v>543</v>
      </c>
      <c r="B384" s="621"/>
      <c r="C384" s="622">
        <v>3232</v>
      </c>
      <c r="D384" s="623" t="s">
        <v>242</v>
      </c>
      <c r="E384" s="624">
        <v>350000</v>
      </c>
      <c r="F384" s="625">
        <v>0</v>
      </c>
      <c r="G384" s="624">
        <f t="shared" ref="G384:M384" si="289">F384/7.5345</f>
        <v>0</v>
      </c>
      <c r="H384" s="624">
        <f t="shared" si="289"/>
        <v>0</v>
      </c>
      <c r="I384" s="625">
        <f t="shared" si="289"/>
        <v>0</v>
      </c>
      <c r="J384" s="624">
        <f t="shared" si="289"/>
        <v>0</v>
      </c>
      <c r="K384" s="625">
        <f t="shared" si="289"/>
        <v>0</v>
      </c>
      <c r="L384" s="624">
        <f t="shared" si="289"/>
        <v>0</v>
      </c>
      <c r="M384" s="625">
        <f t="shared" si="289"/>
        <v>0</v>
      </c>
      <c r="N384" s="626">
        <v>0</v>
      </c>
      <c r="O384" s="627">
        <v>0</v>
      </c>
    </row>
    <row r="385" spans="1:15" s="117" customFormat="1" ht="16.2" thickTop="1" x14ac:dyDescent="0.3">
      <c r="A385" s="422"/>
      <c r="B385" s="494"/>
      <c r="C385" s="42"/>
      <c r="D385" s="417" t="s">
        <v>497</v>
      </c>
      <c r="E385" s="392"/>
      <c r="F385" s="391"/>
      <c r="G385" s="391"/>
      <c r="H385" s="391"/>
      <c r="I385" s="580"/>
      <c r="J385" s="391"/>
      <c r="K385" s="580"/>
      <c r="L385" s="391"/>
      <c r="M385" s="580"/>
      <c r="N385" s="936">
        <f>AVERAGE(J387/H387*100)</f>
        <v>0</v>
      </c>
      <c r="O385" s="958">
        <v>0</v>
      </c>
    </row>
    <row r="386" spans="1:15" s="29" customFormat="1" ht="13.8" x14ac:dyDescent="0.25">
      <c r="A386" s="422"/>
      <c r="B386" s="494"/>
      <c r="C386" s="42"/>
      <c r="D386" s="416" t="s">
        <v>243</v>
      </c>
      <c r="E386" s="382"/>
      <c r="F386" s="391"/>
      <c r="G386" s="391"/>
      <c r="H386" s="391"/>
      <c r="I386" s="580"/>
      <c r="J386" s="391"/>
      <c r="K386" s="580"/>
      <c r="L386" s="391"/>
      <c r="M386" s="580"/>
      <c r="N386" s="937"/>
      <c r="O386" s="959"/>
    </row>
    <row r="387" spans="1:15" ht="31.2" x14ac:dyDescent="0.3">
      <c r="A387" s="455"/>
      <c r="B387" s="495"/>
      <c r="C387" s="117"/>
      <c r="D387" s="461" t="s">
        <v>661</v>
      </c>
      <c r="E387" s="456">
        <v>350000</v>
      </c>
      <c r="F387" s="454">
        <f t="shared" ref="F387:M389" si="290">SUM(F388)</f>
        <v>350000</v>
      </c>
      <c r="G387" s="454">
        <f t="shared" si="290"/>
        <v>46452.982945119118</v>
      </c>
      <c r="H387" s="454">
        <f t="shared" si="290"/>
        <v>47000</v>
      </c>
      <c r="I387" s="581">
        <f t="shared" si="290"/>
        <v>354121.5</v>
      </c>
      <c r="J387" s="454">
        <f t="shared" si="290"/>
        <v>0</v>
      </c>
      <c r="K387" s="581">
        <f t="shared" si="290"/>
        <v>0</v>
      </c>
      <c r="L387" s="454">
        <f t="shared" si="290"/>
        <v>0</v>
      </c>
      <c r="M387" s="581">
        <f t="shared" si="290"/>
        <v>0</v>
      </c>
      <c r="N387" s="937"/>
      <c r="O387" s="959"/>
    </row>
    <row r="388" spans="1:15" ht="13.8" x14ac:dyDescent="0.25">
      <c r="A388" s="377" t="s">
        <v>672</v>
      </c>
      <c r="B388" s="490"/>
      <c r="C388" s="373">
        <v>32</v>
      </c>
      <c r="D388" s="384" t="s">
        <v>180</v>
      </c>
      <c r="E388" s="381">
        <v>350000</v>
      </c>
      <c r="F388" s="381">
        <f t="shared" si="290"/>
        <v>350000</v>
      </c>
      <c r="G388" s="381">
        <f t="shared" si="290"/>
        <v>46452.982945119118</v>
      </c>
      <c r="H388" s="381">
        <f t="shared" si="290"/>
        <v>47000</v>
      </c>
      <c r="I388" s="584">
        <f t="shared" si="290"/>
        <v>354121.5</v>
      </c>
      <c r="J388" s="381">
        <f t="shared" si="290"/>
        <v>0</v>
      </c>
      <c r="K388" s="584">
        <f t="shared" si="290"/>
        <v>0</v>
      </c>
      <c r="L388" s="381">
        <f t="shared" si="290"/>
        <v>0</v>
      </c>
      <c r="M388" s="584">
        <f t="shared" si="290"/>
        <v>0</v>
      </c>
      <c r="N388" s="405">
        <f t="shared" ref="N388:N390" si="291">AVERAGE(J388/H388*100)</f>
        <v>0</v>
      </c>
      <c r="O388" s="423">
        <v>0</v>
      </c>
    </row>
    <row r="389" spans="1:15" ht="13.8" x14ac:dyDescent="0.25">
      <c r="A389" s="374" t="s">
        <v>672</v>
      </c>
      <c r="B389" s="489"/>
      <c r="C389" s="386">
        <v>323</v>
      </c>
      <c r="D389" s="387" t="s">
        <v>55</v>
      </c>
      <c r="E389" s="382">
        <v>350000</v>
      </c>
      <c r="F389" s="382">
        <f t="shared" si="290"/>
        <v>350000</v>
      </c>
      <c r="G389" s="382">
        <f t="shared" si="290"/>
        <v>46452.982945119118</v>
      </c>
      <c r="H389" s="382">
        <f t="shared" si="290"/>
        <v>47000</v>
      </c>
      <c r="I389" s="583">
        <f t="shared" si="290"/>
        <v>354121.5</v>
      </c>
      <c r="J389" s="382">
        <f t="shared" si="290"/>
        <v>0</v>
      </c>
      <c r="K389" s="583">
        <f t="shared" si="290"/>
        <v>0</v>
      </c>
      <c r="L389" s="382">
        <f t="shared" si="290"/>
        <v>0</v>
      </c>
      <c r="M389" s="583">
        <f t="shared" si="290"/>
        <v>0</v>
      </c>
      <c r="N389" s="405">
        <f t="shared" si="291"/>
        <v>0</v>
      </c>
      <c r="O389" s="423">
        <v>0</v>
      </c>
    </row>
    <row r="390" spans="1:15" s="411" customFormat="1" ht="14.4" thickBot="1" x14ac:dyDescent="0.3">
      <c r="A390" s="428" t="s">
        <v>672</v>
      </c>
      <c r="B390" s="491">
        <v>94</v>
      </c>
      <c r="C390" s="407">
        <v>3232</v>
      </c>
      <c r="D390" s="408" t="s">
        <v>242</v>
      </c>
      <c r="E390" s="409">
        <v>350000</v>
      </c>
      <c r="F390" s="409">
        <v>350000</v>
      </c>
      <c r="G390" s="409">
        <f>F390/7.5345</f>
        <v>46452.982945119118</v>
      </c>
      <c r="H390" s="409">
        <v>47000</v>
      </c>
      <c r="I390" s="585">
        <f>H390*7.5345</f>
        <v>354121.5</v>
      </c>
      <c r="J390" s="409">
        <v>0</v>
      </c>
      <c r="K390" s="585">
        <f>J390*7.5345</f>
        <v>0</v>
      </c>
      <c r="L390" s="409">
        <v>0</v>
      </c>
      <c r="M390" s="585">
        <f>L390*7.5345</f>
        <v>0</v>
      </c>
      <c r="N390" s="480">
        <f t="shared" si="291"/>
        <v>0</v>
      </c>
      <c r="O390" s="481">
        <v>0</v>
      </c>
    </row>
    <row r="391" spans="1:15" s="117" customFormat="1" ht="16.2" thickTop="1" x14ac:dyDescent="0.3">
      <c r="A391" s="422"/>
      <c r="B391" s="494"/>
      <c r="C391" s="42"/>
      <c r="D391" s="417" t="s">
        <v>497</v>
      </c>
      <c r="E391" s="392"/>
      <c r="F391" s="391"/>
      <c r="G391" s="391"/>
      <c r="H391" s="391"/>
      <c r="I391" s="580"/>
      <c r="J391" s="391"/>
      <c r="K391" s="580"/>
      <c r="L391" s="391"/>
      <c r="M391" s="580"/>
      <c r="N391" s="936">
        <v>0</v>
      </c>
      <c r="O391" s="958">
        <f>AVERAGE(L393/J393*100)</f>
        <v>0</v>
      </c>
    </row>
    <row r="392" spans="1:15" s="29" customFormat="1" ht="13.8" x14ac:dyDescent="0.25">
      <c r="A392" s="422"/>
      <c r="B392" s="494"/>
      <c r="C392" s="42"/>
      <c r="D392" s="416" t="s">
        <v>243</v>
      </c>
      <c r="E392" s="382"/>
      <c r="F392" s="391"/>
      <c r="G392" s="391"/>
      <c r="H392" s="391"/>
      <c r="I392" s="580"/>
      <c r="J392" s="391"/>
      <c r="K392" s="580"/>
      <c r="L392" s="391"/>
      <c r="M392" s="580"/>
      <c r="N392" s="937"/>
      <c r="O392" s="959"/>
    </row>
    <row r="393" spans="1:15" ht="31.2" x14ac:dyDescent="0.3">
      <c r="A393" s="455"/>
      <c r="B393" s="495"/>
      <c r="C393" s="117"/>
      <c r="D393" s="461" t="s">
        <v>662</v>
      </c>
      <c r="E393" s="456">
        <v>350000</v>
      </c>
      <c r="F393" s="454">
        <f t="shared" ref="F393:M395" si="292">SUM(F394)</f>
        <v>0</v>
      </c>
      <c r="G393" s="454">
        <f t="shared" si="292"/>
        <v>0</v>
      </c>
      <c r="H393" s="454">
        <f t="shared" si="292"/>
        <v>0</v>
      </c>
      <c r="I393" s="581">
        <f t="shared" si="292"/>
        <v>0</v>
      </c>
      <c r="J393" s="454">
        <f t="shared" si="292"/>
        <v>20000</v>
      </c>
      <c r="K393" s="581">
        <f t="shared" si="292"/>
        <v>150690</v>
      </c>
      <c r="L393" s="454">
        <f t="shared" si="292"/>
        <v>0</v>
      </c>
      <c r="M393" s="581">
        <f t="shared" si="292"/>
        <v>0</v>
      </c>
      <c r="N393" s="937"/>
      <c r="O393" s="959"/>
    </row>
    <row r="394" spans="1:15" ht="13.8" x14ac:dyDescent="0.25">
      <c r="A394" s="377" t="s">
        <v>673</v>
      </c>
      <c r="B394" s="490"/>
      <c r="C394" s="373">
        <v>32</v>
      </c>
      <c r="D394" s="384" t="s">
        <v>180</v>
      </c>
      <c r="E394" s="381">
        <v>350000</v>
      </c>
      <c r="F394" s="381">
        <f t="shared" si="292"/>
        <v>0</v>
      </c>
      <c r="G394" s="381">
        <f t="shared" si="292"/>
        <v>0</v>
      </c>
      <c r="H394" s="381">
        <f t="shared" si="292"/>
        <v>0</v>
      </c>
      <c r="I394" s="584">
        <f t="shared" si="292"/>
        <v>0</v>
      </c>
      <c r="J394" s="381">
        <f t="shared" si="292"/>
        <v>20000</v>
      </c>
      <c r="K394" s="584">
        <f t="shared" si="292"/>
        <v>150690</v>
      </c>
      <c r="L394" s="381">
        <f t="shared" si="292"/>
        <v>0</v>
      </c>
      <c r="M394" s="584">
        <f t="shared" si="292"/>
        <v>0</v>
      </c>
      <c r="N394" s="405">
        <v>0</v>
      </c>
      <c r="O394" s="423">
        <f>AVERAGE(L394/J394*100)</f>
        <v>0</v>
      </c>
    </row>
    <row r="395" spans="1:15" ht="13.8" x14ac:dyDescent="0.25">
      <c r="A395" s="374" t="s">
        <v>673</v>
      </c>
      <c r="B395" s="489"/>
      <c r="C395" s="386">
        <v>323</v>
      </c>
      <c r="D395" s="387" t="s">
        <v>55</v>
      </c>
      <c r="E395" s="382">
        <v>350000</v>
      </c>
      <c r="F395" s="382">
        <f t="shared" si="292"/>
        <v>0</v>
      </c>
      <c r="G395" s="382">
        <f t="shared" si="292"/>
        <v>0</v>
      </c>
      <c r="H395" s="382">
        <f t="shared" si="292"/>
        <v>0</v>
      </c>
      <c r="I395" s="583">
        <f t="shared" si="292"/>
        <v>0</v>
      </c>
      <c r="J395" s="382">
        <f t="shared" si="292"/>
        <v>20000</v>
      </c>
      <c r="K395" s="583">
        <f t="shared" si="292"/>
        <v>150690</v>
      </c>
      <c r="L395" s="382">
        <f t="shared" si="292"/>
        <v>0</v>
      </c>
      <c r="M395" s="583">
        <f t="shared" si="292"/>
        <v>0</v>
      </c>
      <c r="N395" s="405">
        <v>0</v>
      </c>
      <c r="O395" s="423">
        <f t="shared" ref="O395:O396" si="293">AVERAGE(L395/J395*100)</f>
        <v>0</v>
      </c>
    </row>
    <row r="396" spans="1:15" s="411" customFormat="1" ht="14.4" thickBot="1" x14ac:dyDescent="0.3">
      <c r="A396" s="428" t="s">
        <v>673</v>
      </c>
      <c r="B396" s="491">
        <v>95</v>
      </c>
      <c r="C396" s="407">
        <v>3232</v>
      </c>
      <c r="D396" s="408" t="s">
        <v>242</v>
      </c>
      <c r="E396" s="409">
        <v>350000</v>
      </c>
      <c r="F396" s="409">
        <v>0</v>
      </c>
      <c r="G396" s="409">
        <f>F396/7.5345</f>
        <v>0</v>
      </c>
      <c r="H396" s="409">
        <f>G396/7.5345</f>
        <v>0</v>
      </c>
      <c r="I396" s="585">
        <f>H396*7.5345</f>
        <v>0</v>
      </c>
      <c r="J396" s="409">
        <v>20000</v>
      </c>
      <c r="K396" s="585">
        <f>J396*7.5345</f>
        <v>150690</v>
      </c>
      <c r="L396" s="409">
        <v>0</v>
      </c>
      <c r="M396" s="585">
        <f>L396*7.5345</f>
        <v>0</v>
      </c>
      <c r="N396" s="480">
        <v>0</v>
      </c>
      <c r="O396" s="481">
        <f t="shared" si="293"/>
        <v>0</v>
      </c>
    </row>
    <row r="397" spans="1:15" s="117" customFormat="1" ht="16.2" thickTop="1" x14ac:dyDescent="0.3">
      <c r="A397" s="422"/>
      <c r="B397" s="494"/>
      <c r="C397" s="42"/>
      <c r="D397" s="417" t="s">
        <v>497</v>
      </c>
      <c r="E397" s="392"/>
      <c r="F397" s="391"/>
      <c r="G397" s="391"/>
      <c r="H397" s="391"/>
      <c r="I397" s="580"/>
      <c r="J397" s="391"/>
      <c r="K397" s="580"/>
      <c r="L397" s="391"/>
      <c r="M397" s="580"/>
      <c r="N397" s="936">
        <v>0</v>
      </c>
      <c r="O397" s="958">
        <f>AVERAGE(L399/J399*100)</f>
        <v>0</v>
      </c>
    </row>
    <row r="398" spans="1:15" s="29" customFormat="1" ht="13.8" x14ac:dyDescent="0.25">
      <c r="A398" s="422"/>
      <c r="B398" s="494"/>
      <c r="C398" s="42"/>
      <c r="D398" s="416" t="s">
        <v>243</v>
      </c>
      <c r="E398" s="382"/>
      <c r="F398" s="391"/>
      <c r="G398" s="391"/>
      <c r="H398" s="391"/>
      <c r="I398" s="580"/>
      <c r="J398" s="391"/>
      <c r="K398" s="580"/>
      <c r="L398" s="391"/>
      <c r="M398" s="580"/>
      <c r="N398" s="937"/>
      <c r="O398" s="959"/>
    </row>
    <row r="399" spans="1:15" ht="31.2" x14ac:dyDescent="0.3">
      <c r="A399" s="455"/>
      <c r="B399" s="495"/>
      <c r="C399" s="117"/>
      <c r="D399" s="461" t="s">
        <v>663</v>
      </c>
      <c r="E399" s="456">
        <v>350000</v>
      </c>
      <c r="F399" s="454">
        <f t="shared" ref="F399:M401" si="294">SUM(F400)</f>
        <v>0</v>
      </c>
      <c r="G399" s="454">
        <f t="shared" si="294"/>
        <v>0</v>
      </c>
      <c r="H399" s="454">
        <f t="shared" si="294"/>
        <v>0</v>
      </c>
      <c r="I399" s="581">
        <f t="shared" si="294"/>
        <v>0</v>
      </c>
      <c r="J399" s="454">
        <f t="shared" si="294"/>
        <v>40000</v>
      </c>
      <c r="K399" s="581">
        <f t="shared" si="294"/>
        <v>301380</v>
      </c>
      <c r="L399" s="454">
        <f t="shared" si="294"/>
        <v>0</v>
      </c>
      <c r="M399" s="581">
        <f t="shared" si="294"/>
        <v>0</v>
      </c>
      <c r="N399" s="937"/>
      <c r="O399" s="959"/>
    </row>
    <row r="400" spans="1:15" ht="13.8" x14ac:dyDescent="0.25">
      <c r="A400" s="377" t="s">
        <v>674</v>
      </c>
      <c r="B400" s="490"/>
      <c r="C400" s="373">
        <v>32</v>
      </c>
      <c r="D400" s="384" t="s">
        <v>180</v>
      </c>
      <c r="E400" s="381">
        <v>350000</v>
      </c>
      <c r="F400" s="381">
        <f t="shared" si="294"/>
        <v>0</v>
      </c>
      <c r="G400" s="381">
        <f t="shared" si="294"/>
        <v>0</v>
      </c>
      <c r="H400" s="381">
        <f t="shared" si="294"/>
        <v>0</v>
      </c>
      <c r="I400" s="584">
        <f t="shared" si="294"/>
        <v>0</v>
      </c>
      <c r="J400" s="381">
        <f t="shared" si="294"/>
        <v>40000</v>
      </c>
      <c r="K400" s="584">
        <f t="shared" si="294"/>
        <v>301380</v>
      </c>
      <c r="L400" s="381">
        <f t="shared" si="294"/>
        <v>0</v>
      </c>
      <c r="M400" s="584">
        <f t="shared" si="294"/>
        <v>0</v>
      </c>
      <c r="N400" s="405">
        <v>0</v>
      </c>
      <c r="O400" s="423">
        <f>AVERAGE(L400/J400*100)</f>
        <v>0</v>
      </c>
    </row>
    <row r="401" spans="1:15" ht="13.8" x14ac:dyDescent="0.25">
      <c r="A401" s="374" t="s">
        <v>674</v>
      </c>
      <c r="B401" s="489"/>
      <c r="C401" s="386">
        <v>323</v>
      </c>
      <c r="D401" s="387" t="s">
        <v>55</v>
      </c>
      <c r="E401" s="382">
        <v>350000</v>
      </c>
      <c r="F401" s="382">
        <f t="shared" si="294"/>
        <v>0</v>
      </c>
      <c r="G401" s="382">
        <f t="shared" si="294"/>
        <v>0</v>
      </c>
      <c r="H401" s="382">
        <f t="shared" si="294"/>
        <v>0</v>
      </c>
      <c r="I401" s="583">
        <f t="shared" si="294"/>
        <v>0</v>
      </c>
      <c r="J401" s="382">
        <f t="shared" si="294"/>
        <v>40000</v>
      </c>
      <c r="K401" s="583">
        <f t="shared" si="294"/>
        <v>301380</v>
      </c>
      <c r="L401" s="382">
        <f t="shared" si="294"/>
        <v>0</v>
      </c>
      <c r="M401" s="583">
        <f t="shared" si="294"/>
        <v>0</v>
      </c>
      <c r="N401" s="405">
        <v>0</v>
      </c>
      <c r="O401" s="423">
        <f t="shared" ref="O401:O402" si="295">AVERAGE(L401/J401*100)</f>
        <v>0</v>
      </c>
    </row>
    <row r="402" spans="1:15" ht="14.4" thickBot="1" x14ac:dyDescent="0.3">
      <c r="A402" s="375" t="s">
        <v>674</v>
      </c>
      <c r="B402" s="496">
        <v>96</v>
      </c>
      <c r="C402" s="420">
        <v>3232</v>
      </c>
      <c r="D402" s="389" t="s">
        <v>242</v>
      </c>
      <c r="E402" s="380">
        <v>350000</v>
      </c>
      <c r="F402" s="380">
        <v>0</v>
      </c>
      <c r="G402" s="380">
        <f>F402/7.5345</f>
        <v>0</v>
      </c>
      <c r="H402" s="380">
        <f>G402/7.5345</f>
        <v>0</v>
      </c>
      <c r="I402" s="586">
        <f>H402*7.5345</f>
        <v>0</v>
      </c>
      <c r="J402" s="380">
        <v>40000</v>
      </c>
      <c r="K402" s="586">
        <f>J402*7.5345</f>
        <v>301380</v>
      </c>
      <c r="L402" s="380">
        <v>0</v>
      </c>
      <c r="M402" s="586">
        <f>L402*7.5345</f>
        <v>0</v>
      </c>
      <c r="N402" s="405">
        <v>0</v>
      </c>
      <c r="O402" s="423">
        <f t="shared" si="295"/>
        <v>0</v>
      </c>
    </row>
    <row r="403" spans="1:15" s="230" customFormat="1" ht="18" thickBot="1" x14ac:dyDescent="0.3">
      <c r="A403" s="962" t="s">
        <v>579</v>
      </c>
      <c r="B403" s="963"/>
      <c r="C403" s="963"/>
      <c r="D403" s="964"/>
      <c r="E403" s="657" t="e">
        <f>SUM(E406+#REF!+#REF!+E412+E418)</f>
        <v>#REF!</v>
      </c>
      <c r="F403" s="657">
        <f t="shared" ref="F403:J403" si="296">SUM(F406+F412+F418+F428+F435+F441)</f>
        <v>2510000</v>
      </c>
      <c r="G403" s="657">
        <f t="shared" si="296"/>
        <v>333134.24912071141</v>
      </c>
      <c r="H403" s="657">
        <f t="shared" si="296"/>
        <v>329500</v>
      </c>
      <c r="I403" s="662">
        <f t="shared" si="296"/>
        <v>2482617.75</v>
      </c>
      <c r="J403" s="657">
        <f t="shared" si="296"/>
        <v>273500</v>
      </c>
      <c r="K403" s="662">
        <f t="shared" ref="K403:L403" si="297">SUM(K406+K412+K418+K428+K435+K441)</f>
        <v>2060685.75</v>
      </c>
      <c r="L403" s="657">
        <f t="shared" si="297"/>
        <v>183500</v>
      </c>
      <c r="M403" s="662">
        <f t="shared" ref="M403" si="298">SUM(M406+M412+M418+M428+M435+M441)</f>
        <v>1382580.75</v>
      </c>
      <c r="N403" s="664">
        <f>AVERAGE(J403/H403*100)</f>
        <v>83.004552352048549</v>
      </c>
      <c r="O403" s="665">
        <f>AVERAGE(L403/J403*100)</f>
        <v>67.093235831809878</v>
      </c>
    </row>
    <row r="404" spans="1:15" s="117" customFormat="1" ht="15.6" x14ac:dyDescent="0.3">
      <c r="A404" s="422"/>
      <c r="B404" s="42"/>
      <c r="C404" s="42"/>
      <c r="D404" s="417" t="s">
        <v>497</v>
      </c>
      <c r="E404" s="392"/>
      <c r="F404" s="391"/>
      <c r="G404" s="391"/>
      <c r="H404" s="391"/>
      <c r="I404" s="580"/>
      <c r="J404" s="391"/>
      <c r="K404" s="580"/>
      <c r="L404" s="391"/>
      <c r="M404" s="580"/>
      <c r="N404" s="936">
        <f>AVERAGE(J406/H406*100)</f>
        <v>100</v>
      </c>
      <c r="O404" s="958">
        <f>AVERAGE(L406/J406*100)</f>
        <v>100</v>
      </c>
    </row>
    <row r="405" spans="1:15" s="29" customFormat="1" ht="13.8" x14ac:dyDescent="0.25">
      <c r="A405" s="422"/>
      <c r="B405" s="42"/>
      <c r="C405" s="42"/>
      <c r="D405" s="416" t="s">
        <v>247</v>
      </c>
      <c r="E405" s="382"/>
      <c r="F405" s="391"/>
      <c r="G405" s="391"/>
      <c r="H405" s="391"/>
      <c r="I405" s="580"/>
      <c r="J405" s="391"/>
      <c r="K405" s="580"/>
      <c r="L405" s="391"/>
      <c r="M405" s="580"/>
      <c r="N405" s="937"/>
      <c r="O405" s="959"/>
    </row>
    <row r="406" spans="1:15" ht="31.2" x14ac:dyDescent="0.3">
      <c r="A406" s="455"/>
      <c r="B406" s="117"/>
      <c r="C406" s="117"/>
      <c r="D406" s="461" t="s">
        <v>455</v>
      </c>
      <c r="E406" s="456">
        <v>120000</v>
      </c>
      <c r="F406" s="454">
        <f t="shared" ref="F406:M408" si="299">SUM(F407)</f>
        <v>100000</v>
      </c>
      <c r="G406" s="454">
        <f t="shared" si="299"/>
        <v>13272.280841462605</v>
      </c>
      <c r="H406" s="454">
        <f t="shared" si="299"/>
        <v>13500</v>
      </c>
      <c r="I406" s="581">
        <f t="shared" si="299"/>
        <v>101715.75</v>
      </c>
      <c r="J406" s="454">
        <f t="shared" si="299"/>
        <v>13500</v>
      </c>
      <c r="K406" s="581">
        <f t="shared" si="299"/>
        <v>101715.75</v>
      </c>
      <c r="L406" s="454">
        <f t="shared" si="299"/>
        <v>13500</v>
      </c>
      <c r="M406" s="581">
        <f t="shared" si="299"/>
        <v>101715.75</v>
      </c>
      <c r="N406" s="937"/>
      <c r="O406" s="959"/>
    </row>
    <row r="407" spans="1:15" ht="13.8" x14ac:dyDescent="0.25">
      <c r="A407" s="377" t="s">
        <v>675</v>
      </c>
      <c r="B407" s="490"/>
      <c r="C407" s="373">
        <v>41</v>
      </c>
      <c r="D407" s="384" t="s">
        <v>248</v>
      </c>
      <c r="E407" s="381">
        <v>120000</v>
      </c>
      <c r="F407" s="381">
        <f t="shared" si="299"/>
        <v>100000</v>
      </c>
      <c r="G407" s="381">
        <f t="shared" si="299"/>
        <v>13272.280841462605</v>
      </c>
      <c r="H407" s="381">
        <f t="shared" si="299"/>
        <v>13500</v>
      </c>
      <c r="I407" s="584">
        <f t="shared" si="299"/>
        <v>101715.75</v>
      </c>
      <c r="J407" s="381">
        <f t="shared" si="299"/>
        <v>13500</v>
      </c>
      <c r="K407" s="584">
        <f t="shared" si="299"/>
        <v>101715.75</v>
      </c>
      <c r="L407" s="381">
        <f t="shared" si="299"/>
        <v>13500</v>
      </c>
      <c r="M407" s="584">
        <f t="shared" si="299"/>
        <v>101715.75</v>
      </c>
      <c r="N407" s="405">
        <f t="shared" ref="N407:N409" si="300">AVERAGE(J407/H407*100)</f>
        <v>100</v>
      </c>
      <c r="O407" s="423">
        <f>AVERAGE(L407/J407*100)</f>
        <v>100</v>
      </c>
    </row>
    <row r="408" spans="1:15" ht="13.8" x14ac:dyDescent="0.25">
      <c r="A408" s="374" t="s">
        <v>675</v>
      </c>
      <c r="B408" s="489"/>
      <c r="C408" s="386">
        <v>411</v>
      </c>
      <c r="D408" s="387" t="s">
        <v>94</v>
      </c>
      <c r="E408" s="382">
        <v>120000</v>
      </c>
      <c r="F408" s="382">
        <f t="shared" si="299"/>
        <v>100000</v>
      </c>
      <c r="G408" s="382">
        <f t="shared" si="299"/>
        <v>13272.280841462605</v>
      </c>
      <c r="H408" s="382">
        <f t="shared" si="299"/>
        <v>13500</v>
      </c>
      <c r="I408" s="583">
        <f t="shared" si="299"/>
        <v>101715.75</v>
      </c>
      <c r="J408" s="382">
        <f t="shared" si="299"/>
        <v>13500</v>
      </c>
      <c r="K408" s="583">
        <f t="shared" si="299"/>
        <v>101715.75</v>
      </c>
      <c r="L408" s="382">
        <f t="shared" si="299"/>
        <v>13500</v>
      </c>
      <c r="M408" s="583">
        <f t="shared" si="299"/>
        <v>101715.75</v>
      </c>
      <c r="N408" s="405">
        <f t="shared" si="300"/>
        <v>100</v>
      </c>
      <c r="O408" s="423">
        <f t="shared" ref="O408:O409" si="301">AVERAGE(L408/J408*100)</f>
        <v>100</v>
      </c>
    </row>
    <row r="409" spans="1:15" s="778" customFormat="1" ht="14.4" thickBot="1" x14ac:dyDescent="0.3">
      <c r="A409" s="428" t="s">
        <v>486</v>
      </c>
      <c r="B409" s="491">
        <v>97</v>
      </c>
      <c r="C409" s="407">
        <v>4111</v>
      </c>
      <c r="D409" s="408" t="s">
        <v>39</v>
      </c>
      <c r="E409" s="409">
        <v>120000</v>
      </c>
      <c r="F409" s="409">
        <v>100000</v>
      </c>
      <c r="G409" s="409">
        <f>F409/7.5345</f>
        <v>13272.280841462605</v>
      </c>
      <c r="H409" s="409">
        <v>13500</v>
      </c>
      <c r="I409" s="585">
        <f>H409*7.5345</f>
        <v>101715.75</v>
      </c>
      <c r="J409" s="409">
        <v>13500</v>
      </c>
      <c r="K409" s="585">
        <f>J409*7.5345</f>
        <v>101715.75</v>
      </c>
      <c r="L409" s="409">
        <v>13500</v>
      </c>
      <c r="M409" s="585">
        <f>L409*7.5345</f>
        <v>101715.75</v>
      </c>
      <c r="N409" s="480">
        <f t="shared" si="300"/>
        <v>100</v>
      </c>
      <c r="O409" s="481">
        <f t="shared" si="301"/>
        <v>100</v>
      </c>
    </row>
    <row r="410" spans="1:15" s="117" customFormat="1" ht="16.2" thickTop="1" x14ac:dyDescent="0.3">
      <c r="A410" s="422"/>
      <c r="B410" s="494"/>
      <c r="C410" s="42"/>
      <c r="D410" s="417" t="s">
        <v>497</v>
      </c>
      <c r="E410" s="392"/>
      <c r="F410" s="391"/>
      <c r="G410" s="391"/>
      <c r="H410" s="391"/>
      <c r="I410" s="580"/>
      <c r="J410" s="391"/>
      <c r="K410" s="580"/>
      <c r="L410" s="391"/>
      <c r="M410" s="580"/>
      <c r="N410" s="936">
        <f>AVERAGE(J412/H412*100)</f>
        <v>74.074074074074076</v>
      </c>
      <c r="O410" s="958">
        <f>AVERAGE(L412/J412*100)</f>
        <v>100</v>
      </c>
    </row>
    <row r="411" spans="1:15" s="29" customFormat="1" ht="13.8" x14ac:dyDescent="0.25">
      <c r="A411" s="422"/>
      <c r="B411" s="494"/>
      <c r="C411" s="42"/>
      <c r="D411" s="416" t="s">
        <v>252</v>
      </c>
      <c r="E411" s="382"/>
      <c r="F411" s="391"/>
      <c r="G411" s="391"/>
      <c r="H411" s="391"/>
      <c r="I411" s="580"/>
      <c r="J411" s="391"/>
      <c r="K411" s="580"/>
      <c r="L411" s="391"/>
      <c r="M411" s="580"/>
      <c r="N411" s="937"/>
      <c r="O411" s="959"/>
    </row>
    <row r="412" spans="1:15" ht="15.6" x14ac:dyDescent="0.3">
      <c r="A412" s="455"/>
      <c r="B412" s="495"/>
      <c r="C412" s="117"/>
      <c r="D412" s="461" t="s">
        <v>456</v>
      </c>
      <c r="E412" s="456">
        <v>300000</v>
      </c>
      <c r="F412" s="454">
        <f t="shared" ref="F412:M414" si="302">SUM(F413)</f>
        <v>100000</v>
      </c>
      <c r="G412" s="454">
        <f t="shared" si="302"/>
        <v>13272.280841462605</v>
      </c>
      <c r="H412" s="454">
        <f t="shared" si="302"/>
        <v>13500</v>
      </c>
      <c r="I412" s="581">
        <f t="shared" si="302"/>
        <v>101715.75</v>
      </c>
      <c r="J412" s="454">
        <f t="shared" si="302"/>
        <v>10000</v>
      </c>
      <c r="K412" s="581">
        <f t="shared" si="302"/>
        <v>75345</v>
      </c>
      <c r="L412" s="454">
        <f t="shared" si="302"/>
        <v>10000</v>
      </c>
      <c r="M412" s="581">
        <f t="shared" si="302"/>
        <v>75345</v>
      </c>
      <c r="N412" s="937"/>
      <c r="O412" s="959"/>
    </row>
    <row r="413" spans="1:15" ht="13.8" x14ac:dyDescent="0.25">
      <c r="A413" s="377" t="s">
        <v>676</v>
      </c>
      <c r="B413" s="490"/>
      <c r="C413" s="373">
        <v>42</v>
      </c>
      <c r="D413" s="384" t="s">
        <v>250</v>
      </c>
      <c r="E413" s="381">
        <v>300000</v>
      </c>
      <c r="F413" s="381">
        <f t="shared" si="302"/>
        <v>100000</v>
      </c>
      <c r="G413" s="381">
        <f t="shared" si="302"/>
        <v>13272.280841462605</v>
      </c>
      <c r="H413" s="381">
        <f t="shared" si="302"/>
        <v>13500</v>
      </c>
      <c r="I413" s="584">
        <f t="shared" si="302"/>
        <v>101715.75</v>
      </c>
      <c r="J413" s="381">
        <f t="shared" si="302"/>
        <v>10000</v>
      </c>
      <c r="K413" s="584">
        <f t="shared" si="302"/>
        <v>75345</v>
      </c>
      <c r="L413" s="381">
        <f t="shared" si="302"/>
        <v>10000</v>
      </c>
      <c r="M413" s="584">
        <f t="shared" si="302"/>
        <v>75345</v>
      </c>
      <c r="N413" s="405">
        <f t="shared" ref="N413:N415" si="303">AVERAGE(J413/H413*100)</f>
        <v>74.074074074074076</v>
      </c>
      <c r="O413" s="423">
        <f>AVERAGE(L413/J413*100)</f>
        <v>100</v>
      </c>
    </row>
    <row r="414" spans="1:15" ht="13.8" x14ac:dyDescent="0.25">
      <c r="A414" s="374" t="s">
        <v>676</v>
      </c>
      <c r="B414" s="489"/>
      <c r="C414" s="386">
        <v>421</v>
      </c>
      <c r="D414" s="387" t="s">
        <v>96</v>
      </c>
      <c r="E414" s="382">
        <v>300000</v>
      </c>
      <c r="F414" s="382">
        <f t="shared" si="302"/>
        <v>100000</v>
      </c>
      <c r="G414" s="382">
        <f t="shared" si="302"/>
        <v>13272.280841462605</v>
      </c>
      <c r="H414" s="382">
        <f t="shared" si="302"/>
        <v>13500</v>
      </c>
      <c r="I414" s="583">
        <f t="shared" si="302"/>
        <v>101715.75</v>
      </c>
      <c r="J414" s="382">
        <f t="shared" si="302"/>
        <v>10000</v>
      </c>
      <c r="K414" s="583">
        <f t="shared" si="302"/>
        <v>75345</v>
      </c>
      <c r="L414" s="382">
        <f t="shared" si="302"/>
        <v>10000</v>
      </c>
      <c r="M414" s="583">
        <f t="shared" si="302"/>
        <v>75345</v>
      </c>
      <c r="N414" s="405">
        <f t="shared" si="303"/>
        <v>74.074074074074076</v>
      </c>
      <c r="O414" s="423">
        <f t="shared" ref="O414:O415" si="304">AVERAGE(L414/J414*100)</f>
        <v>100</v>
      </c>
    </row>
    <row r="415" spans="1:15" s="411" customFormat="1" ht="14.4" thickBot="1" x14ac:dyDescent="0.3">
      <c r="A415" s="428" t="s">
        <v>487</v>
      </c>
      <c r="B415" s="491">
        <v>98</v>
      </c>
      <c r="C415" s="407">
        <v>4214</v>
      </c>
      <c r="D415" s="408" t="s">
        <v>251</v>
      </c>
      <c r="E415" s="409">
        <v>300000</v>
      </c>
      <c r="F415" s="409">
        <v>100000</v>
      </c>
      <c r="G415" s="409">
        <f>F415/7.5345</f>
        <v>13272.280841462605</v>
      </c>
      <c r="H415" s="409">
        <v>13500</v>
      </c>
      <c r="I415" s="585">
        <f>H415*7.5345</f>
        <v>101715.75</v>
      </c>
      <c r="J415" s="409">
        <v>10000</v>
      </c>
      <c r="K415" s="585">
        <f>J415*7.5345</f>
        <v>75345</v>
      </c>
      <c r="L415" s="409">
        <v>10000</v>
      </c>
      <c r="M415" s="585">
        <f>L415*7.5345</f>
        <v>75345</v>
      </c>
      <c r="N415" s="480">
        <f t="shared" si="303"/>
        <v>74.074074074074076</v>
      </c>
      <c r="O415" s="481">
        <f t="shared" si="304"/>
        <v>100</v>
      </c>
    </row>
    <row r="416" spans="1:15" ht="14.4" thickTop="1" x14ac:dyDescent="0.25">
      <c r="A416" s="422"/>
      <c r="B416" s="494"/>
      <c r="C416" s="42"/>
      <c r="D416" s="417" t="s">
        <v>497</v>
      </c>
      <c r="E416" s="392"/>
      <c r="F416" s="391"/>
      <c r="G416" s="391"/>
      <c r="H416" s="391"/>
      <c r="I416" s="580"/>
      <c r="J416" s="391"/>
      <c r="K416" s="580"/>
      <c r="L416" s="391"/>
      <c r="M416" s="580"/>
      <c r="N416" s="936">
        <f>AVERAGE(J418/H418*100)</f>
        <v>78.534031413612567</v>
      </c>
      <c r="O416" s="958">
        <f>AVERAGE(L418/J418*100)</f>
        <v>86.666666666666671</v>
      </c>
    </row>
    <row r="417" spans="1:15" ht="27.6" x14ac:dyDescent="0.25">
      <c r="A417" s="422"/>
      <c r="B417" s="494"/>
      <c r="C417" s="42"/>
      <c r="D417" s="417" t="s">
        <v>253</v>
      </c>
      <c r="E417" s="382"/>
      <c r="F417" s="391"/>
      <c r="G417" s="391"/>
      <c r="H417" s="391"/>
      <c r="I417" s="580"/>
      <c r="J417" s="391"/>
      <c r="K417" s="580"/>
      <c r="L417" s="391"/>
      <c r="M417" s="580"/>
      <c r="N417" s="937"/>
      <c r="O417" s="959"/>
    </row>
    <row r="418" spans="1:15" ht="15.6" x14ac:dyDescent="0.3">
      <c r="A418" s="455"/>
      <c r="B418" s="495"/>
      <c r="C418" s="117"/>
      <c r="D418" s="461" t="s">
        <v>457</v>
      </c>
      <c r="E418" s="456">
        <v>1472500</v>
      </c>
      <c r="F418" s="454">
        <f t="shared" ref="F418:M418" si="305">SUM(F419)</f>
        <v>1430000</v>
      </c>
      <c r="G418" s="454">
        <f t="shared" si="305"/>
        <v>189793.61603291525</v>
      </c>
      <c r="H418" s="454">
        <f t="shared" si="305"/>
        <v>191000</v>
      </c>
      <c r="I418" s="581">
        <f t="shared" si="305"/>
        <v>1439089.5</v>
      </c>
      <c r="J418" s="454">
        <f t="shared" si="305"/>
        <v>150000</v>
      </c>
      <c r="K418" s="581">
        <f t="shared" si="305"/>
        <v>1130175</v>
      </c>
      <c r="L418" s="454">
        <f t="shared" si="305"/>
        <v>130000</v>
      </c>
      <c r="M418" s="581">
        <f t="shared" si="305"/>
        <v>979485</v>
      </c>
      <c r="N418" s="937"/>
      <c r="O418" s="959"/>
    </row>
    <row r="419" spans="1:15" ht="13.8" x14ac:dyDescent="0.25">
      <c r="A419" s="377" t="s">
        <v>677</v>
      </c>
      <c r="B419" s="490"/>
      <c r="C419" s="373">
        <v>42</v>
      </c>
      <c r="D419" s="384" t="s">
        <v>250</v>
      </c>
      <c r="E419" s="381">
        <v>1472500</v>
      </c>
      <c r="F419" s="381">
        <f t="shared" ref="F419:M419" si="306">SUM(F420)</f>
        <v>1430000</v>
      </c>
      <c r="G419" s="381">
        <f t="shared" si="306"/>
        <v>189793.61603291525</v>
      </c>
      <c r="H419" s="381">
        <f t="shared" si="306"/>
        <v>191000</v>
      </c>
      <c r="I419" s="584">
        <f t="shared" si="306"/>
        <v>1439089.5</v>
      </c>
      <c r="J419" s="381">
        <f t="shared" si="306"/>
        <v>150000</v>
      </c>
      <c r="K419" s="584">
        <f t="shared" si="306"/>
        <v>1130175</v>
      </c>
      <c r="L419" s="381">
        <f t="shared" si="306"/>
        <v>130000</v>
      </c>
      <c r="M419" s="584">
        <f t="shared" si="306"/>
        <v>979485</v>
      </c>
      <c r="N419" s="405">
        <f t="shared" ref="N419:N424" si="307">AVERAGE(J419/H419*100)</f>
        <v>78.534031413612567</v>
      </c>
      <c r="O419" s="423">
        <f>AVERAGE(L419/J419*100)</f>
        <v>86.666666666666671</v>
      </c>
    </row>
    <row r="420" spans="1:15" s="117" customFormat="1" ht="15.6" x14ac:dyDescent="0.3">
      <c r="A420" s="374" t="s">
        <v>677</v>
      </c>
      <c r="B420" s="489"/>
      <c r="C420" s="386">
        <v>421</v>
      </c>
      <c r="D420" s="387" t="s">
        <v>96</v>
      </c>
      <c r="E420" s="382">
        <v>1472500</v>
      </c>
      <c r="F420" s="382">
        <f t="shared" ref="F420:I420" si="308">SUM(F421:F425)</f>
        <v>1430000</v>
      </c>
      <c r="G420" s="382">
        <f t="shared" si="308"/>
        <v>189793.61603291525</v>
      </c>
      <c r="H420" s="382">
        <f t="shared" si="308"/>
        <v>191000</v>
      </c>
      <c r="I420" s="583">
        <f t="shared" si="308"/>
        <v>1439089.5</v>
      </c>
      <c r="J420" s="382">
        <f t="shared" ref="J420:L420" si="309">SUM(J421:J425)</f>
        <v>150000</v>
      </c>
      <c r="K420" s="583">
        <f t="shared" ref="K420:M420" si="310">SUM(K421:K425)</f>
        <v>1130175</v>
      </c>
      <c r="L420" s="382">
        <f t="shared" si="309"/>
        <v>130000</v>
      </c>
      <c r="M420" s="583">
        <f t="shared" si="310"/>
        <v>979485</v>
      </c>
      <c r="N420" s="405">
        <f t="shared" si="307"/>
        <v>78.534031413612567</v>
      </c>
      <c r="O420" s="423">
        <f t="shared" ref="O420:O425" si="311">AVERAGE(L420/J420*100)</f>
        <v>86.666666666666671</v>
      </c>
    </row>
    <row r="421" spans="1:15" ht="13.8" x14ac:dyDescent="0.25">
      <c r="A421" s="374" t="s">
        <v>677</v>
      </c>
      <c r="B421" s="489">
        <v>99</v>
      </c>
      <c r="C421" s="386">
        <v>4213</v>
      </c>
      <c r="D421" s="387" t="s">
        <v>532</v>
      </c>
      <c r="E421" s="382">
        <v>1472500</v>
      </c>
      <c r="F421" s="382">
        <v>380000</v>
      </c>
      <c r="G421" s="382">
        <f t="shared" ref="G421:H425" si="312">F421/7.5345</f>
        <v>50434.667197557901</v>
      </c>
      <c r="H421" s="382">
        <v>51000</v>
      </c>
      <c r="I421" s="583">
        <f>H421*7.5345</f>
        <v>384259.5</v>
      </c>
      <c r="J421" s="382">
        <v>0</v>
      </c>
      <c r="K421" s="583">
        <f>J421*7.5345</f>
        <v>0</v>
      </c>
      <c r="L421" s="382">
        <v>0</v>
      </c>
      <c r="M421" s="583">
        <f>L421*7.5345</f>
        <v>0</v>
      </c>
      <c r="N421" s="405">
        <f t="shared" si="307"/>
        <v>0</v>
      </c>
      <c r="O421" s="423">
        <v>0</v>
      </c>
    </row>
    <row r="422" spans="1:15" s="503" customFormat="1" ht="13.8" x14ac:dyDescent="0.25">
      <c r="A422" s="374" t="s">
        <v>677</v>
      </c>
      <c r="B422" s="489">
        <v>100</v>
      </c>
      <c r="C422" s="386">
        <v>4213</v>
      </c>
      <c r="D422" s="387" t="s">
        <v>509</v>
      </c>
      <c r="E422" s="382">
        <v>1472500</v>
      </c>
      <c r="F422" s="382">
        <v>285000</v>
      </c>
      <c r="G422" s="382">
        <f t="shared" si="312"/>
        <v>37826.00039816842</v>
      </c>
      <c r="H422" s="382">
        <v>38000</v>
      </c>
      <c r="I422" s="583">
        <f>H422*7.5345</f>
        <v>286311</v>
      </c>
      <c r="J422" s="382">
        <v>0</v>
      </c>
      <c r="K422" s="583">
        <f>J422*7.5345</f>
        <v>0</v>
      </c>
      <c r="L422" s="382">
        <v>0</v>
      </c>
      <c r="M422" s="583">
        <f>L422*7.5345</f>
        <v>0</v>
      </c>
      <c r="N422" s="405">
        <f t="shared" si="307"/>
        <v>0</v>
      </c>
      <c r="O422" s="423">
        <v>0</v>
      </c>
    </row>
    <row r="423" spans="1:15" ht="13.8" x14ac:dyDescent="0.25">
      <c r="A423" s="374" t="s">
        <v>677</v>
      </c>
      <c r="B423" s="489">
        <v>101</v>
      </c>
      <c r="C423" s="386">
        <v>4213</v>
      </c>
      <c r="D423" s="387" t="s">
        <v>510</v>
      </c>
      <c r="E423" s="382">
        <v>1472500</v>
      </c>
      <c r="F423" s="382">
        <v>140000</v>
      </c>
      <c r="G423" s="382">
        <f t="shared" si="312"/>
        <v>18581.193178047648</v>
      </c>
      <c r="H423" s="382">
        <v>20000</v>
      </c>
      <c r="I423" s="583">
        <f>H423*7.5345</f>
        <v>150690</v>
      </c>
      <c r="J423" s="382">
        <v>0</v>
      </c>
      <c r="K423" s="583">
        <f>J423*7.5345</f>
        <v>0</v>
      </c>
      <c r="L423" s="382">
        <v>0</v>
      </c>
      <c r="M423" s="583">
        <f>L423*7.5345</f>
        <v>0</v>
      </c>
      <c r="N423" s="405">
        <f t="shared" si="307"/>
        <v>0</v>
      </c>
      <c r="O423" s="423">
        <v>0</v>
      </c>
    </row>
    <row r="424" spans="1:15" ht="13.8" x14ac:dyDescent="0.25">
      <c r="A424" s="374" t="s">
        <v>677</v>
      </c>
      <c r="B424" s="489">
        <v>102</v>
      </c>
      <c r="C424" s="386">
        <v>4213</v>
      </c>
      <c r="D424" s="387" t="s">
        <v>531</v>
      </c>
      <c r="E424" s="382">
        <v>1472500</v>
      </c>
      <c r="F424" s="382">
        <v>625000</v>
      </c>
      <c r="G424" s="382">
        <f t="shared" si="312"/>
        <v>82951.755259141282</v>
      </c>
      <c r="H424" s="382">
        <v>82000</v>
      </c>
      <c r="I424" s="583">
        <f>H424*7.5345</f>
        <v>617829</v>
      </c>
      <c r="J424" s="382">
        <v>0</v>
      </c>
      <c r="K424" s="583">
        <f>J424*7.5345</f>
        <v>0</v>
      </c>
      <c r="L424" s="382">
        <v>0</v>
      </c>
      <c r="M424" s="583">
        <f>L424*7.5345</f>
        <v>0</v>
      </c>
      <c r="N424" s="405">
        <f t="shared" si="307"/>
        <v>0</v>
      </c>
      <c r="O424" s="423">
        <v>0</v>
      </c>
    </row>
    <row r="425" spans="1:15" s="779" customFormat="1" ht="16.2" thickBot="1" x14ac:dyDescent="0.35">
      <c r="A425" s="465" t="s">
        <v>677</v>
      </c>
      <c r="B425" s="497">
        <v>103</v>
      </c>
      <c r="C425" s="466">
        <v>4213</v>
      </c>
      <c r="D425" s="467" t="s">
        <v>503</v>
      </c>
      <c r="E425" s="468">
        <v>1472500</v>
      </c>
      <c r="F425" s="468">
        <v>0</v>
      </c>
      <c r="G425" s="409">
        <f t="shared" si="312"/>
        <v>0</v>
      </c>
      <c r="H425" s="409">
        <f t="shared" si="312"/>
        <v>0</v>
      </c>
      <c r="I425" s="585">
        <f>H425*7.5345</f>
        <v>0</v>
      </c>
      <c r="J425" s="409">
        <v>150000</v>
      </c>
      <c r="K425" s="585">
        <f>J425*7.5345</f>
        <v>1130175</v>
      </c>
      <c r="L425" s="409">
        <v>130000</v>
      </c>
      <c r="M425" s="585">
        <f>L425*7.5345</f>
        <v>979485</v>
      </c>
      <c r="N425" s="480">
        <v>0</v>
      </c>
      <c r="O425" s="481">
        <f t="shared" si="311"/>
        <v>86.666666666666671</v>
      </c>
    </row>
    <row r="426" spans="1:15" s="29" customFormat="1" ht="28.2" thickTop="1" x14ac:dyDescent="0.25">
      <c r="A426" s="422"/>
      <c r="B426" s="494"/>
      <c r="C426" s="42"/>
      <c r="D426" s="417" t="s">
        <v>246</v>
      </c>
      <c r="E426" s="392"/>
      <c r="F426" s="391"/>
      <c r="G426" s="391"/>
      <c r="H426" s="391"/>
      <c r="I426" s="580"/>
      <c r="J426" s="391"/>
      <c r="K426" s="580"/>
      <c r="L426" s="391"/>
      <c r="M426" s="580"/>
      <c r="N426" s="936">
        <f>AVERAGE(J428/H428*100)</f>
        <v>113.20754716981132</v>
      </c>
      <c r="O426" s="958">
        <f>AVERAGE(L428/J428*100)</f>
        <v>100</v>
      </c>
    </row>
    <row r="427" spans="1:15" ht="13.8" x14ac:dyDescent="0.25">
      <c r="A427" s="422"/>
      <c r="B427" s="494"/>
      <c r="C427" s="42"/>
      <c r="D427" s="416" t="s">
        <v>252</v>
      </c>
      <c r="E427" s="382"/>
      <c r="F427" s="391"/>
      <c r="G427" s="391"/>
      <c r="H427" s="391"/>
      <c r="I427" s="580"/>
      <c r="J427" s="391"/>
      <c r="K427" s="580"/>
      <c r="L427" s="391"/>
      <c r="M427" s="580"/>
      <c r="N427" s="937"/>
      <c r="O427" s="959"/>
    </row>
    <row r="428" spans="1:15" ht="31.2" x14ac:dyDescent="0.3">
      <c r="A428" s="455"/>
      <c r="B428" s="495"/>
      <c r="C428" s="117"/>
      <c r="D428" s="461" t="s">
        <v>496</v>
      </c>
      <c r="E428" s="456">
        <v>300000</v>
      </c>
      <c r="F428" s="454">
        <f t="shared" ref="F428:M429" si="313">SUM(F429)</f>
        <v>200000</v>
      </c>
      <c r="G428" s="454">
        <f t="shared" si="313"/>
        <v>26544.56168292521</v>
      </c>
      <c r="H428" s="454">
        <f t="shared" si="313"/>
        <v>26500</v>
      </c>
      <c r="I428" s="581">
        <f t="shared" si="313"/>
        <v>199664.25</v>
      </c>
      <c r="J428" s="454">
        <f t="shared" si="313"/>
        <v>30000</v>
      </c>
      <c r="K428" s="581">
        <f t="shared" si="313"/>
        <v>226035</v>
      </c>
      <c r="L428" s="454">
        <f t="shared" si="313"/>
        <v>30000</v>
      </c>
      <c r="M428" s="581">
        <f t="shared" si="313"/>
        <v>226035</v>
      </c>
      <c r="N428" s="937"/>
      <c r="O428" s="959"/>
    </row>
    <row r="429" spans="1:15" ht="13.8" x14ac:dyDescent="0.25">
      <c r="A429" s="377" t="s">
        <v>678</v>
      </c>
      <c r="B429" s="490"/>
      <c r="C429" s="373">
        <v>38</v>
      </c>
      <c r="D429" s="384" t="s">
        <v>128</v>
      </c>
      <c r="E429" s="381">
        <v>300000</v>
      </c>
      <c r="F429" s="381">
        <f t="shared" si="313"/>
        <v>200000</v>
      </c>
      <c r="G429" s="381">
        <f t="shared" si="313"/>
        <v>26544.56168292521</v>
      </c>
      <c r="H429" s="381">
        <f t="shared" si="313"/>
        <v>26500</v>
      </c>
      <c r="I429" s="584">
        <f t="shared" si="313"/>
        <v>199664.25</v>
      </c>
      <c r="J429" s="381">
        <f t="shared" si="313"/>
        <v>30000</v>
      </c>
      <c r="K429" s="584">
        <f t="shared" si="313"/>
        <v>226035</v>
      </c>
      <c r="L429" s="381">
        <f t="shared" si="313"/>
        <v>30000</v>
      </c>
      <c r="M429" s="584">
        <f t="shared" si="313"/>
        <v>226035</v>
      </c>
      <c r="N429" s="405">
        <f t="shared" ref="N429:N432" si="314">AVERAGE(J429/H429*100)</f>
        <v>113.20754716981132</v>
      </c>
      <c r="O429" s="423">
        <f>AVERAGE(L429/J429*100)</f>
        <v>100</v>
      </c>
    </row>
    <row r="430" spans="1:15" ht="13.8" x14ac:dyDescent="0.25">
      <c r="A430" s="374" t="s">
        <v>678</v>
      </c>
      <c r="B430" s="489"/>
      <c r="C430" s="386">
        <v>386</v>
      </c>
      <c r="D430" s="387" t="s">
        <v>262</v>
      </c>
      <c r="E430" s="382">
        <v>300000</v>
      </c>
      <c r="F430" s="382">
        <f t="shared" ref="F430:I430" si="315">SUM(F431+F432)</f>
        <v>200000</v>
      </c>
      <c r="G430" s="382">
        <f t="shared" si="315"/>
        <v>26544.56168292521</v>
      </c>
      <c r="H430" s="382">
        <f t="shared" si="315"/>
        <v>26500</v>
      </c>
      <c r="I430" s="583">
        <f t="shared" si="315"/>
        <v>199664.25</v>
      </c>
      <c r="J430" s="382">
        <f t="shared" ref="J430:L430" si="316">SUM(J431+J432)</f>
        <v>30000</v>
      </c>
      <c r="K430" s="583">
        <f t="shared" ref="K430:M430" si="317">SUM(K431+K432)</f>
        <v>226035</v>
      </c>
      <c r="L430" s="382">
        <f t="shared" si="316"/>
        <v>30000</v>
      </c>
      <c r="M430" s="583">
        <f t="shared" si="317"/>
        <v>226035</v>
      </c>
      <c r="N430" s="405">
        <f t="shared" si="314"/>
        <v>113.20754716981132</v>
      </c>
      <c r="O430" s="423">
        <f t="shared" ref="O430:O432" si="318">AVERAGE(L430/J430*100)</f>
        <v>100</v>
      </c>
    </row>
    <row r="431" spans="1:15" s="230" customFormat="1" ht="27.6" x14ac:dyDescent="0.25">
      <c r="A431" s="566" t="s">
        <v>678</v>
      </c>
      <c r="B431" s="496">
        <v>104</v>
      </c>
      <c r="C431" s="572">
        <v>3861</v>
      </c>
      <c r="D431" s="573" t="s">
        <v>517</v>
      </c>
      <c r="E431" s="574">
        <v>300000</v>
      </c>
      <c r="F431" s="574">
        <v>150000</v>
      </c>
      <c r="G431" s="568">
        <f>F431/7.5345</f>
        <v>19908.421262193908</v>
      </c>
      <c r="H431" s="568">
        <v>20000</v>
      </c>
      <c r="I431" s="783">
        <f>H431*7.5345</f>
        <v>150690</v>
      </c>
      <c r="J431" s="568">
        <v>20000</v>
      </c>
      <c r="K431" s="783">
        <f>J431*7.5345</f>
        <v>150690</v>
      </c>
      <c r="L431" s="568">
        <v>10000</v>
      </c>
      <c r="M431" s="783">
        <f>L431*7.5345</f>
        <v>75345</v>
      </c>
      <c r="N431" s="774">
        <f t="shared" si="314"/>
        <v>100</v>
      </c>
      <c r="O431" s="776">
        <f t="shared" si="318"/>
        <v>50</v>
      </c>
    </row>
    <row r="432" spans="1:15" s="777" customFormat="1" ht="28.2" thickBot="1" x14ac:dyDescent="0.3">
      <c r="A432" s="575" t="s">
        <v>678</v>
      </c>
      <c r="B432" s="491">
        <v>105</v>
      </c>
      <c r="C432" s="569">
        <v>3861</v>
      </c>
      <c r="D432" s="570" t="s">
        <v>518</v>
      </c>
      <c r="E432" s="571">
        <v>300000</v>
      </c>
      <c r="F432" s="571">
        <v>50000</v>
      </c>
      <c r="G432" s="571">
        <f>F432/7.5345</f>
        <v>6636.1404207313026</v>
      </c>
      <c r="H432" s="571">
        <v>6500</v>
      </c>
      <c r="I432" s="784">
        <f>H432*7.5345</f>
        <v>48974.25</v>
      </c>
      <c r="J432" s="571">
        <v>10000</v>
      </c>
      <c r="K432" s="784">
        <f>J432*7.5345</f>
        <v>75345</v>
      </c>
      <c r="L432" s="571">
        <v>20000</v>
      </c>
      <c r="M432" s="784">
        <f>L432*7.5345</f>
        <v>150690</v>
      </c>
      <c r="N432" s="775">
        <f t="shared" si="314"/>
        <v>153.84615384615387</v>
      </c>
      <c r="O432" s="780">
        <f t="shared" si="318"/>
        <v>200</v>
      </c>
    </row>
    <row r="433" spans="1:15" s="117" customFormat="1" ht="16.2" thickTop="1" x14ac:dyDescent="0.3">
      <c r="A433" s="422"/>
      <c r="B433" s="494"/>
      <c r="C433" s="42"/>
      <c r="D433" s="417" t="s">
        <v>497</v>
      </c>
      <c r="E433" s="392"/>
      <c r="F433" s="391"/>
      <c r="G433" s="391"/>
      <c r="H433" s="391"/>
      <c r="I433" s="580"/>
      <c r="J433" s="391"/>
      <c r="K433" s="580"/>
      <c r="L433" s="391"/>
      <c r="M433" s="580"/>
      <c r="N433" s="936">
        <f>AVERAGE(J435/H435*100)</f>
        <v>0</v>
      </c>
      <c r="O433" s="958">
        <v>0</v>
      </c>
    </row>
    <row r="434" spans="1:15" s="29" customFormat="1" ht="13.8" x14ac:dyDescent="0.25">
      <c r="A434" s="422"/>
      <c r="B434" s="494"/>
      <c r="C434" s="42"/>
      <c r="D434" s="416" t="s">
        <v>252</v>
      </c>
      <c r="E434" s="382"/>
      <c r="F434" s="391"/>
      <c r="G434" s="391"/>
      <c r="H434" s="391"/>
      <c r="I434" s="580"/>
      <c r="J434" s="391"/>
      <c r="K434" s="580"/>
      <c r="L434" s="391"/>
      <c r="M434" s="580"/>
      <c r="N434" s="937"/>
      <c r="O434" s="959"/>
    </row>
    <row r="435" spans="1:15" ht="31.2" x14ac:dyDescent="0.3">
      <c r="A435" s="455"/>
      <c r="B435" s="495"/>
      <c r="C435" s="117"/>
      <c r="D435" s="461" t="s">
        <v>537</v>
      </c>
      <c r="E435" s="456">
        <v>300000</v>
      </c>
      <c r="F435" s="454">
        <f t="shared" ref="F435:M437" si="319">SUM(F436)</f>
        <v>180000</v>
      </c>
      <c r="G435" s="454">
        <f t="shared" si="319"/>
        <v>23890.105514632687</v>
      </c>
      <c r="H435" s="454">
        <f t="shared" si="319"/>
        <v>25000</v>
      </c>
      <c r="I435" s="581">
        <f t="shared" si="319"/>
        <v>188362.5</v>
      </c>
      <c r="J435" s="454">
        <f t="shared" si="319"/>
        <v>0</v>
      </c>
      <c r="K435" s="581">
        <f t="shared" si="319"/>
        <v>0</v>
      </c>
      <c r="L435" s="454">
        <f t="shared" si="319"/>
        <v>0</v>
      </c>
      <c r="M435" s="581">
        <f t="shared" si="319"/>
        <v>0</v>
      </c>
      <c r="N435" s="937"/>
      <c r="O435" s="959"/>
    </row>
    <row r="436" spans="1:15" ht="13.8" x14ac:dyDescent="0.25">
      <c r="A436" s="377" t="s">
        <v>679</v>
      </c>
      <c r="B436" s="490"/>
      <c r="C436" s="373">
        <v>45</v>
      </c>
      <c r="D436" s="388" t="s">
        <v>513</v>
      </c>
      <c r="E436" s="381">
        <v>300000</v>
      </c>
      <c r="F436" s="381">
        <f t="shared" si="319"/>
        <v>180000</v>
      </c>
      <c r="G436" s="381">
        <f t="shared" si="319"/>
        <v>23890.105514632687</v>
      </c>
      <c r="H436" s="381">
        <f t="shared" si="319"/>
        <v>25000</v>
      </c>
      <c r="I436" s="584">
        <f t="shared" si="319"/>
        <v>188362.5</v>
      </c>
      <c r="J436" s="381">
        <f t="shared" si="319"/>
        <v>0</v>
      </c>
      <c r="K436" s="584">
        <f t="shared" si="319"/>
        <v>0</v>
      </c>
      <c r="L436" s="381">
        <f t="shared" si="319"/>
        <v>0</v>
      </c>
      <c r="M436" s="584">
        <f t="shared" si="319"/>
        <v>0</v>
      </c>
      <c r="N436" s="405">
        <f t="shared" ref="N436:N438" si="320">AVERAGE(J436/H436*100)</f>
        <v>0</v>
      </c>
      <c r="O436" s="423">
        <v>0</v>
      </c>
    </row>
    <row r="437" spans="1:15" ht="13.8" x14ac:dyDescent="0.25">
      <c r="A437" s="374" t="s">
        <v>679</v>
      </c>
      <c r="B437" s="489"/>
      <c r="C437" s="386">
        <v>451</v>
      </c>
      <c r="D437" s="387" t="s">
        <v>102</v>
      </c>
      <c r="E437" s="382">
        <v>300000</v>
      </c>
      <c r="F437" s="382">
        <f t="shared" si="319"/>
        <v>180000</v>
      </c>
      <c r="G437" s="382">
        <f t="shared" si="319"/>
        <v>23890.105514632687</v>
      </c>
      <c r="H437" s="382">
        <f t="shared" si="319"/>
        <v>25000</v>
      </c>
      <c r="I437" s="583">
        <f t="shared" si="319"/>
        <v>188362.5</v>
      </c>
      <c r="J437" s="382">
        <f t="shared" si="319"/>
        <v>0</v>
      </c>
      <c r="K437" s="583">
        <f t="shared" si="319"/>
        <v>0</v>
      </c>
      <c r="L437" s="382">
        <f t="shared" si="319"/>
        <v>0</v>
      </c>
      <c r="M437" s="583">
        <f t="shared" si="319"/>
        <v>0</v>
      </c>
      <c r="N437" s="405">
        <f t="shared" si="320"/>
        <v>0</v>
      </c>
      <c r="O437" s="423">
        <v>0</v>
      </c>
    </row>
    <row r="438" spans="1:15" s="411" customFormat="1" ht="14.4" thickBot="1" x14ac:dyDescent="0.3">
      <c r="A438" s="428" t="s">
        <v>679</v>
      </c>
      <c r="B438" s="491">
        <v>106</v>
      </c>
      <c r="C438" s="407">
        <v>4511</v>
      </c>
      <c r="D438" s="408" t="s">
        <v>102</v>
      </c>
      <c r="E438" s="409">
        <v>300000</v>
      </c>
      <c r="F438" s="409">
        <v>180000</v>
      </c>
      <c r="G438" s="409">
        <f>F438/7.5345</f>
        <v>23890.105514632687</v>
      </c>
      <c r="H438" s="409">
        <v>25000</v>
      </c>
      <c r="I438" s="585">
        <f>H438*7.5345</f>
        <v>188362.5</v>
      </c>
      <c r="J438" s="409">
        <v>0</v>
      </c>
      <c r="K438" s="585">
        <f>J438*7.5345</f>
        <v>0</v>
      </c>
      <c r="L438" s="409">
        <v>0</v>
      </c>
      <c r="M438" s="585">
        <f>L438*7.5345</f>
        <v>0</v>
      </c>
      <c r="N438" s="480">
        <f t="shared" si="320"/>
        <v>0</v>
      </c>
      <c r="O438" s="481">
        <v>0</v>
      </c>
    </row>
    <row r="439" spans="1:15" s="117" customFormat="1" ht="16.2" thickTop="1" x14ac:dyDescent="0.3">
      <c r="A439" s="422"/>
      <c r="B439" s="494"/>
      <c r="C439" s="42"/>
      <c r="D439" s="417" t="s">
        <v>497</v>
      </c>
      <c r="E439" s="392"/>
      <c r="F439" s="391"/>
      <c r="G439" s="391"/>
      <c r="H439" s="391"/>
      <c r="I439" s="580"/>
      <c r="J439" s="391"/>
      <c r="K439" s="580"/>
      <c r="L439" s="391"/>
      <c r="M439" s="580"/>
      <c r="N439" s="936">
        <f>AVERAGE(J441/H441*100)</f>
        <v>116.66666666666667</v>
      </c>
      <c r="O439" s="958">
        <f>AVERAGE(L441/J441*100)</f>
        <v>0</v>
      </c>
    </row>
    <row r="440" spans="1:15" s="29" customFormat="1" ht="13.8" x14ac:dyDescent="0.25">
      <c r="A440" s="422"/>
      <c r="B440" s="494"/>
      <c r="C440" s="42"/>
      <c r="D440" s="416" t="s">
        <v>252</v>
      </c>
      <c r="E440" s="382"/>
      <c r="F440" s="391"/>
      <c r="G440" s="391"/>
      <c r="H440" s="391"/>
      <c r="I440" s="580"/>
      <c r="J440" s="391"/>
      <c r="K440" s="580"/>
      <c r="L440" s="391"/>
      <c r="M440" s="580"/>
      <c r="N440" s="937"/>
      <c r="O440" s="959"/>
    </row>
    <row r="441" spans="1:15" ht="31.2" x14ac:dyDescent="0.3">
      <c r="A441" s="455"/>
      <c r="B441" s="495"/>
      <c r="C441" s="117"/>
      <c r="D441" s="461" t="s">
        <v>542</v>
      </c>
      <c r="E441" s="456">
        <v>300000</v>
      </c>
      <c r="F441" s="454">
        <f t="shared" ref="F441:M443" si="321">SUM(F442)</f>
        <v>500000</v>
      </c>
      <c r="G441" s="454">
        <f t="shared" si="321"/>
        <v>66361.404207313026</v>
      </c>
      <c r="H441" s="454">
        <f t="shared" si="321"/>
        <v>60000</v>
      </c>
      <c r="I441" s="581">
        <f t="shared" si="321"/>
        <v>452070</v>
      </c>
      <c r="J441" s="454">
        <f t="shared" si="321"/>
        <v>70000</v>
      </c>
      <c r="K441" s="581">
        <f t="shared" si="321"/>
        <v>527415</v>
      </c>
      <c r="L441" s="454">
        <f t="shared" si="321"/>
        <v>0</v>
      </c>
      <c r="M441" s="581">
        <f t="shared" si="321"/>
        <v>0</v>
      </c>
      <c r="N441" s="937"/>
      <c r="O441" s="959"/>
    </row>
    <row r="442" spans="1:15" ht="13.8" x14ac:dyDescent="0.25">
      <c r="A442" s="377" t="s">
        <v>680</v>
      </c>
      <c r="B442" s="490"/>
      <c r="C442" s="373">
        <v>42</v>
      </c>
      <c r="D442" s="384" t="s">
        <v>250</v>
      </c>
      <c r="E442" s="381">
        <v>300000</v>
      </c>
      <c r="F442" s="381">
        <f t="shared" si="321"/>
        <v>500000</v>
      </c>
      <c r="G442" s="381">
        <f t="shared" si="321"/>
        <v>66361.404207313026</v>
      </c>
      <c r="H442" s="381">
        <f t="shared" si="321"/>
        <v>60000</v>
      </c>
      <c r="I442" s="584">
        <f t="shared" si="321"/>
        <v>452070</v>
      </c>
      <c r="J442" s="381">
        <f t="shared" si="321"/>
        <v>70000</v>
      </c>
      <c r="K442" s="584">
        <f t="shared" si="321"/>
        <v>527415</v>
      </c>
      <c r="L442" s="381">
        <f t="shared" si="321"/>
        <v>0</v>
      </c>
      <c r="M442" s="584">
        <f t="shared" si="321"/>
        <v>0</v>
      </c>
      <c r="N442" s="405">
        <f t="shared" ref="N442:N444" si="322">AVERAGE(J442/H442*100)</f>
        <v>116.66666666666667</v>
      </c>
      <c r="O442" s="423">
        <f>AVERAGE(L442/J442*100)</f>
        <v>0</v>
      </c>
    </row>
    <row r="443" spans="1:15" ht="13.8" x14ac:dyDescent="0.25">
      <c r="A443" s="374" t="s">
        <v>680</v>
      </c>
      <c r="B443" s="489"/>
      <c r="C443" s="386">
        <v>421</v>
      </c>
      <c r="D443" s="387" t="s">
        <v>96</v>
      </c>
      <c r="E443" s="382">
        <v>300000</v>
      </c>
      <c r="F443" s="382">
        <f t="shared" si="321"/>
        <v>500000</v>
      </c>
      <c r="G443" s="382">
        <f t="shared" si="321"/>
        <v>66361.404207313026</v>
      </c>
      <c r="H443" s="382">
        <f t="shared" si="321"/>
        <v>60000</v>
      </c>
      <c r="I443" s="583">
        <f t="shared" si="321"/>
        <v>452070</v>
      </c>
      <c r="J443" s="382">
        <f t="shared" si="321"/>
        <v>70000</v>
      </c>
      <c r="K443" s="583">
        <f t="shared" si="321"/>
        <v>527415</v>
      </c>
      <c r="L443" s="382">
        <f t="shared" si="321"/>
        <v>0</v>
      </c>
      <c r="M443" s="583">
        <f t="shared" si="321"/>
        <v>0</v>
      </c>
      <c r="N443" s="405">
        <f t="shared" si="322"/>
        <v>116.66666666666667</v>
      </c>
      <c r="O443" s="423">
        <f t="shared" ref="O443:O444" si="323">AVERAGE(L443/J443*100)</f>
        <v>0</v>
      </c>
    </row>
    <row r="444" spans="1:15" ht="14.4" thickBot="1" x14ac:dyDescent="0.3">
      <c r="A444" s="375" t="s">
        <v>680</v>
      </c>
      <c r="B444" s="496">
        <v>107</v>
      </c>
      <c r="C444" s="420">
        <v>4214</v>
      </c>
      <c r="D444" s="389" t="s">
        <v>251</v>
      </c>
      <c r="E444" s="380">
        <v>300000</v>
      </c>
      <c r="F444" s="380">
        <v>500000</v>
      </c>
      <c r="G444" s="380">
        <f>F444/7.5345</f>
        <v>66361.404207313026</v>
      </c>
      <c r="H444" s="380">
        <v>60000</v>
      </c>
      <c r="I444" s="586">
        <f>H444*7.5345</f>
        <v>452070</v>
      </c>
      <c r="J444" s="380">
        <v>70000</v>
      </c>
      <c r="K444" s="586">
        <f>J444*7.5345</f>
        <v>527415</v>
      </c>
      <c r="L444" s="380">
        <v>0</v>
      </c>
      <c r="M444" s="586">
        <f>L444*7.5345</f>
        <v>0</v>
      </c>
      <c r="N444" s="405">
        <f t="shared" si="322"/>
        <v>116.66666666666667</v>
      </c>
      <c r="O444" s="423">
        <f t="shared" si="323"/>
        <v>0</v>
      </c>
    </row>
    <row r="445" spans="1:15" s="677" customFormat="1" ht="18" thickBot="1" x14ac:dyDescent="0.3">
      <c r="A445" s="989" t="s">
        <v>580</v>
      </c>
      <c r="B445" s="990"/>
      <c r="C445" s="990"/>
      <c r="D445" s="991"/>
      <c r="E445" s="663" t="e">
        <f>SUM(E448+#REF!+E456+E462+E468+E476+E488+E500+#REF!+E514)</f>
        <v>#REF!</v>
      </c>
      <c r="F445" s="663">
        <f t="shared" ref="F445:M445" si="324">SUM(F448+F456+F462+F468+F476+F488+F500+F507+F514+F520+F526+F533)</f>
        <v>2475000</v>
      </c>
      <c r="G445" s="663">
        <f t="shared" si="324"/>
        <v>328488.95082619949</v>
      </c>
      <c r="H445" s="663">
        <f>SUM(H448+H456+H462+H468+H476+H488+H500+H507+H514+H520+H526+H533+H539)</f>
        <v>367500</v>
      </c>
      <c r="I445" s="676">
        <f>SUM(I448+I456+I462+I468+I476+I488+I500+I507+I514+I520+I526+I533+I539)</f>
        <v>2768928.75</v>
      </c>
      <c r="J445" s="663">
        <f>SUM(J448+J456+J462+J468+J476+J488+J500+J507+J514+J520+J526+J533+J539)</f>
        <v>429000</v>
      </c>
      <c r="K445" s="676">
        <f>SUM(K448+K456+K462+K468+K476+K488+K500+K507+K514+K520+K526+K533+K539)</f>
        <v>3119283</v>
      </c>
      <c r="L445" s="663">
        <f>SUM(L448+L456+L462+L468+L476+L488+L500+L507+L514+L520+L526+L533+L539)</f>
        <v>688000</v>
      </c>
      <c r="M445" s="676">
        <f t="shared" si="324"/>
        <v>5183736</v>
      </c>
      <c r="N445" s="664">
        <f>AVERAGE(J445/H445*100)</f>
        <v>116.73469387755102</v>
      </c>
      <c r="O445" s="665">
        <f>AVERAGE(L445/J445*100)</f>
        <v>160.37296037296039</v>
      </c>
    </row>
    <row r="446" spans="1:15" s="29" customFormat="1" ht="27.6" x14ac:dyDescent="0.25">
      <c r="A446" s="422"/>
      <c r="B446" s="42"/>
      <c r="C446" s="42"/>
      <c r="D446" s="417" t="s">
        <v>246</v>
      </c>
      <c r="E446" s="392"/>
      <c r="F446" s="391"/>
      <c r="G446" s="391"/>
      <c r="H446" s="391"/>
      <c r="I446" s="580"/>
      <c r="J446" s="391"/>
      <c r="K446" s="580"/>
      <c r="L446" s="391"/>
      <c r="M446" s="580"/>
      <c r="N446" s="936">
        <f>AVERAGE(J448/H448*100)</f>
        <v>137.5</v>
      </c>
      <c r="O446" s="958">
        <f>AVERAGE(L448/J448*100)</f>
        <v>66.666666666666657</v>
      </c>
    </row>
    <row r="447" spans="1:15" ht="13.8" x14ac:dyDescent="0.25">
      <c r="A447" s="422"/>
      <c r="B447" s="42"/>
      <c r="C447" s="42"/>
      <c r="D447" s="417" t="s">
        <v>195</v>
      </c>
      <c r="E447" s="382"/>
      <c r="F447" s="391"/>
      <c r="G447" s="391"/>
      <c r="H447" s="391"/>
      <c r="I447" s="580"/>
      <c r="J447" s="391"/>
      <c r="K447" s="580"/>
      <c r="L447" s="391"/>
      <c r="M447" s="580"/>
      <c r="N447" s="937"/>
      <c r="O447" s="959"/>
    </row>
    <row r="448" spans="1:15" ht="15.6" x14ac:dyDescent="0.3">
      <c r="A448" s="455"/>
      <c r="B448" s="117"/>
      <c r="C448" s="117"/>
      <c r="D448" s="461" t="s">
        <v>458</v>
      </c>
      <c r="E448" s="456">
        <v>247000</v>
      </c>
      <c r="F448" s="454">
        <f t="shared" ref="F448:M448" si="325">SUM(F449)</f>
        <v>230000</v>
      </c>
      <c r="G448" s="454">
        <f t="shared" si="325"/>
        <v>30526.245935363993</v>
      </c>
      <c r="H448" s="454">
        <f t="shared" si="325"/>
        <v>24000</v>
      </c>
      <c r="I448" s="581">
        <f t="shared" si="325"/>
        <v>180828</v>
      </c>
      <c r="J448" s="454">
        <f t="shared" si="325"/>
        <v>33000</v>
      </c>
      <c r="K448" s="581">
        <f t="shared" si="325"/>
        <v>248638.5</v>
      </c>
      <c r="L448" s="454">
        <f t="shared" si="325"/>
        <v>22000</v>
      </c>
      <c r="M448" s="581">
        <f t="shared" si="325"/>
        <v>165759</v>
      </c>
      <c r="N448" s="937"/>
      <c r="O448" s="959"/>
    </row>
    <row r="449" spans="1:15" ht="13.8" x14ac:dyDescent="0.25">
      <c r="A449" s="377" t="s">
        <v>681</v>
      </c>
      <c r="B449" s="490"/>
      <c r="C449" s="373">
        <v>32</v>
      </c>
      <c r="D449" s="384" t="s">
        <v>46</v>
      </c>
      <c r="E449" s="381">
        <v>247000</v>
      </c>
      <c r="F449" s="381">
        <f t="shared" ref="F449:I449" si="326">SUM(F450+F452)</f>
        <v>230000</v>
      </c>
      <c r="G449" s="381">
        <f t="shared" si="326"/>
        <v>30526.245935363993</v>
      </c>
      <c r="H449" s="381">
        <f t="shared" si="326"/>
        <v>24000</v>
      </c>
      <c r="I449" s="584">
        <f t="shared" si="326"/>
        <v>180828</v>
      </c>
      <c r="J449" s="381">
        <f t="shared" ref="J449:L449" si="327">SUM(J450+J452)</f>
        <v>33000</v>
      </c>
      <c r="K449" s="584">
        <f t="shared" ref="K449:M449" si="328">SUM(K450+K452)</f>
        <v>248638.5</v>
      </c>
      <c r="L449" s="381">
        <f t="shared" si="327"/>
        <v>22000</v>
      </c>
      <c r="M449" s="584">
        <f t="shared" si="328"/>
        <v>165759</v>
      </c>
      <c r="N449" s="405">
        <f t="shared" ref="N449:N453" si="329">AVERAGE(J449/H449*100)</f>
        <v>137.5</v>
      </c>
      <c r="O449" s="423">
        <f>AVERAGE(L449/J449*100)</f>
        <v>66.666666666666657</v>
      </c>
    </row>
    <row r="450" spans="1:15" ht="13.8" x14ac:dyDescent="0.25">
      <c r="A450" s="374" t="s">
        <v>681</v>
      </c>
      <c r="B450" s="489"/>
      <c r="C450" s="386">
        <v>322</v>
      </c>
      <c r="D450" s="387" t="s">
        <v>51</v>
      </c>
      <c r="E450" s="382">
        <v>30000</v>
      </c>
      <c r="F450" s="382">
        <f t="shared" ref="F450:M450" si="330">SUM(F451)</f>
        <v>30000</v>
      </c>
      <c r="G450" s="382">
        <f t="shared" si="330"/>
        <v>3981.6842524387812</v>
      </c>
      <c r="H450" s="382">
        <f t="shared" si="330"/>
        <v>2000</v>
      </c>
      <c r="I450" s="583">
        <f t="shared" si="330"/>
        <v>15069</v>
      </c>
      <c r="J450" s="382">
        <f t="shared" si="330"/>
        <v>3000</v>
      </c>
      <c r="K450" s="583">
        <f t="shared" si="330"/>
        <v>22603.5</v>
      </c>
      <c r="L450" s="382">
        <f t="shared" si="330"/>
        <v>2000</v>
      </c>
      <c r="M450" s="583">
        <f t="shared" si="330"/>
        <v>15069</v>
      </c>
      <c r="N450" s="405">
        <f t="shared" si="329"/>
        <v>150</v>
      </c>
      <c r="O450" s="423">
        <f t="shared" ref="O450:O453" si="331">AVERAGE(L450/J450*100)</f>
        <v>66.666666666666657</v>
      </c>
    </row>
    <row r="451" spans="1:15" s="117" customFormat="1" ht="15.6" x14ac:dyDescent="0.3">
      <c r="A451" s="374" t="s">
        <v>681</v>
      </c>
      <c r="B451" s="489">
        <v>108</v>
      </c>
      <c r="C451" s="386">
        <v>3224</v>
      </c>
      <c r="D451" s="387" t="s">
        <v>189</v>
      </c>
      <c r="E451" s="382">
        <v>30000</v>
      </c>
      <c r="F451" s="382">
        <v>30000</v>
      </c>
      <c r="G451" s="382">
        <f>F451/7.5345</f>
        <v>3981.6842524387812</v>
      </c>
      <c r="H451" s="382">
        <v>2000</v>
      </c>
      <c r="I451" s="583">
        <f>H451*7.5345</f>
        <v>15069</v>
      </c>
      <c r="J451" s="382">
        <v>3000</v>
      </c>
      <c r="K451" s="583">
        <f>J451*7.5345</f>
        <v>22603.5</v>
      </c>
      <c r="L451" s="382">
        <v>2000</v>
      </c>
      <c r="M451" s="583">
        <f>L451*7.5345</f>
        <v>15069</v>
      </c>
      <c r="N451" s="405">
        <f t="shared" si="329"/>
        <v>150</v>
      </c>
      <c r="O451" s="423">
        <f t="shared" si="331"/>
        <v>66.666666666666657</v>
      </c>
    </row>
    <row r="452" spans="1:15" s="29" customFormat="1" ht="13.8" x14ac:dyDescent="0.25">
      <c r="A452" s="374" t="s">
        <v>681</v>
      </c>
      <c r="B452" s="489"/>
      <c r="C452" s="386">
        <v>323</v>
      </c>
      <c r="D452" s="387" t="s">
        <v>55</v>
      </c>
      <c r="E452" s="382">
        <v>217000</v>
      </c>
      <c r="F452" s="382">
        <f t="shared" ref="F452:M452" si="332">SUM(F453)</f>
        <v>200000</v>
      </c>
      <c r="G452" s="382">
        <f t="shared" si="332"/>
        <v>26544.56168292521</v>
      </c>
      <c r="H452" s="382">
        <f t="shared" si="332"/>
        <v>22000</v>
      </c>
      <c r="I452" s="583">
        <f t="shared" si="332"/>
        <v>165759</v>
      </c>
      <c r="J452" s="382">
        <f t="shared" si="332"/>
        <v>30000</v>
      </c>
      <c r="K452" s="583">
        <f t="shared" si="332"/>
        <v>226035</v>
      </c>
      <c r="L452" s="382">
        <f t="shared" si="332"/>
        <v>20000</v>
      </c>
      <c r="M452" s="583">
        <f t="shared" si="332"/>
        <v>150690</v>
      </c>
      <c r="N452" s="405">
        <f t="shared" si="329"/>
        <v>136.36363636363635</v>
      </c>
      <c r="O452" s="423">
        <f t="shared" si="331"/>
        <v>66.666666666666657</v>
      </c>
    </row>
    <row r="453" spans="1:15" s="411" customFormat="1" ht="14.4" thickBot="1" x14ac:dyDescent="0.3">
      <c r="A453" s="428" t="s">
        <v>681</v>
      </c>
      <c r="B453" s="491">
        <v>109</v>
      </c>
      <c r="C453" s="407">
        <v>3232</v>
      </c>
      <c r="D453" s="408" t="s">
        <v>242</v>
      </c>
      <c r="E453" s="409">
        <v>217000</v>
      </c>
      <c r="F453" s="409">
        <v>200000</v>
      </c>
      <c r="G453" s="409">
        <f>F453/7.5345</f>
        <v>26544.56168292521</v>
      </c>
      <c r="H453" s="409">
        <v>22000</v>
      </c>
      <c r="I453" s="585">
        <f>H453*7.5345</f>
        <v>165759</v>
      </c>
      <c r="J453" s="409">
        <v>30000</v>
      </c>
      <c r="K453" s="585">
        <f>J453*7.5345</f>
        <v>226035</v>
      </c>
      <c r="L453" s="409">
        <v>20000</v>
      </c>
      <c r="M453" s="585">
        <f>L453*7.5345</f>
        <v>150690</v>
      </c>
      <c r="N453" s="480">
        <f t="shared" si="329"/>
        <v>136.36363636363635</v>
      </c>
      <c r="O453" s="481">
        <f t="shared" si="331"/>
        <v>66.666666666666657</v>
      </c>
    </row>
    <row r="454" spans="1:15" ht="28.2" thickTop="1" x14ac:dyDescent="0.25">
      <c r="A454" s="422"/>
      <c r="B454" s="494"/>
      <c r="C454" s="42"/>
      <c r="D454" s="417" t="s">
        <v>246</v>
      </c>
      <c r="E454" s="392"/>
      <c r="F454" s="391"/>
      <c r="G454" s="391"/>
      <c r="H454" s="391"/>
      <c r="I454" s="580"/>
      <c r="J454" s="391"/>
      <c r="K454" s="580"/>
      <c r="L454" s="391"/>
      <c r="M454" s="580"/>
      <c r="N454" s="936">
        <f>AVERAGE(J456/H456*100)</f>
        <v>0</v>
      </c>
      <c r="O454" s="958">
        <v>0</v>
      </c>
    </row>
    <row r="455" spans="1:15" ht="13.8" x14ac:dyDescent="0.25">
      <c r="A455" s="422"/>
      <c r="B455" s="494"/>
      <c r="C455" s="42"/>
      <c r="D455" s="417" t="s">
        <v>254</v>
      </c>
      <c r="E455" s="382"/>
      <c r="F455" s="391"/>
      <c r="G455" s="391"/>
      <c r="H455" s="391"/>
      <c r="I455" s="580"/>
      <c r="J455" s="391"/>
      <c r="K455" s="580"/>
      <c r="L455" s="391"/>
      <c r="M455" s="580"/>
      <c r="N455" s="937"/>
      <c r="O455" s="959"/>
    </row>
    <row r="456" spans="1:15" ht="31.2" x14ac:dyDescent="0.3">
      <c r="A456" s="455"/>
      <c r="B456" s="495"/>
      <c r="C456" s="117"/>
      <c r="D456" s="461" t="s">
        <v>541</v>
      </c>
      <c r="E456" s="456">
        <v>760000</v>
      </c>
      <c r="F456" s="454">
        <f t="shared" ref="F456:M458" si="333">SUM(F457)</f>
        <v>500000</v>
      </c>
      <c r="G456" s="454">
        <f t="shared" si="333"/>
        <v>66361.404207313026</v>
      </c>
      <c r="H456" s="454">
        <f t="shared" si="333"/>
        <v>61000</v>
      </c>
      <c r="I456" s="581">
        <f t="shared" si="333"/>
        <v>459604.5</v>
      </c>
      <c r="J456" s="454">
        <f t="shared" si="333"/>
        <v>0</v>
      </c>
      <c r="K456" s="581">
        <f t="shared" si="333"/>
        <v>0</v>
      </c>
      <c r="L456" s="454">
        <f t="shared" si="333"/>
        <v>0</v>
      </c>
      <c r="M456" s="581">
        <f t="shared" si="333"/>
        <v>0</v>
      </c>
      <c r="N456" s="937"/>
      <c r="O456" s="959"/>
    </row>
    <row r="457" spans="1:15" s="117" customFormat="1" ht="15.6" x14ac:dyDescent="0.3">
      <c r="A457" s="377" t="s">
        <v>682</v>
      </c>
      <c r="B457" s="490"/>
      <c r="C457" s="373">
        <v>42</v>
      </c>
      <c r="D457" s="384" t="s">
        <v>250</v>
      </c>
      <c r="E457" s="381">
        <v>760000</v>
      </c>
      <c r="F457" s="381">
        <f t="shared" si="333"/>
        <v>500000</v>
      </c>
      <c r="G457" s="381">
        <f t="shared" si="333"/>
        <v>66361.404207313026</v>
      </c>
      <c r="H457" s="381">
        <f t="shared" si="333"/>
        <v>61000</v>
      </c>
      <c r="I457" s="584">
        <f t="shared" si="333"/>
        <v>459604.5</v>
      </c>
      <c r="J457" s="381">
        <f t="shared" si="333"/>
        <v>0</v>
      </c>
      <c r="K457" s="584">
        <f t="shared" si="333"/>
        <v>0</v>
      </c>
      <c r="L457" s="381">
        <f t="shared" si="333"/>
        <v>0</v>
      </c>
      <c r="M457" s="584">
        <f t="shared" si="333"/>
        <v>0</v>
      </c>
      <c r="N457" s="405">
        <f t="shared" ref="N457:N459" si="334">AVERAGE(J457/H457*100)</f>
        <v>0</v>
      </c>
      <c r="O457" s="423">
        <v>0</v>
      </c>
    </row>
    <row r="458" spans="1:15" s="29" customFormat="1" ht="13.8" x14ac:dyDescent="0.25">
      <c r="A458" s="374" t="s">
        <v>682</v>
      </c>
      <c r="B458" s="489"/>
      <c r="C458" s="386">
        <v>421</v>
      </c>
      <c r="D458" s="387" t="s">
        <v>96</v>
      </c>
      <c r="E458" s="382">
        <v>760000</v>
      </c>
      <c r="F458" s="382">
        <f t="shared" si="333"/>
        <v>500000</v>
      </c>
      <c r="G458" s="382">
        <f t="shared" si="333"/>
        <v>66361.404207313026</v>
      </c>
      <c r="H458" s="382">
        <f t="shared" si="333"/>
        <v>61000</v>
      </c>
      <c r="I458" s="583">
        <f t="shared" si="333"/>
        <v>459604.5</v>
      </c>
      <c r="J458" s="382">
        <f t="shared" si="333"/>
        <v>0</v>
      </c>
      <c r="K458" s="583">
        <f t="shared" si="333"/>
        <v>0</v>
      </c>
      <c r="L458" s="382">
        <f t="shared" si="333"/>
        <v>0</v>
      </c>
      <c r="M458" s="583">
        <f t="shared" si="333"/>
        <v>0</v>
      </c>
      <c r="N458" s="405">
        <f t="shared" si="334"/>
        <v>0</v>
      </c>
      <c r="O458" s="423">
        <v>0</v>
      </c>
    </row>
    <row r="459" spans="1:15" s="411" customFormat="1" ht="14.4" thickBot="1" x14ac:dyDescent="0.3">
      <c r="A459" s="428" t="s">
        <v>682</v>
      </c>
      <c r="B459" s="491">
        <v>110</v>
      </c>
      <c r="C459" s="407">
        <v>4214</v>
      </c>
      <c r="D459" s="408" t="s">
        <v>119</v>
      </c>
      <c r="E459" s="409">
        <v>760000</v>
      </c>
      <c r="F459" s="409">
        <v>500000</v>
      </c>
      <c r="G459" s="409">
        <f>F459/7.5345</f>
        <v>66361.404207313026</v>
      </c>
      <c r="H459" s="409">
        <v>61000</v>
      </c>
      <c r="I459" s="585">
        <f>H459*7.5345</f>
        <v>459604.5</v>
      </c>
      <c r="J459" s="409">
        <v>0</v>
      </c>
      <c r="K459" s="585">
        <f>J459*7.5345</f>
        <v>0</v>
      </c>
      <c r="L459" s="409">
        <v>0</v>
      </c>
      <c r="M459" s="585">
        <f>L459*7.5345</f>
        <v>0</v>
      </c>
      <c r="N459" s="480">
        <f t="shared" si="334"/>
        <v>0</v>
      </c>
      <c r="O459" s="481">
        <v>0</v>
      </c>
    </row>
    <row r="460" spans="1:15" ht="28.2" thickTop="1" x14ac:dyDescent="0.25">
      <c r="A460" s="422"/>
      <c r="B460" s="494"/>
      <c r="C460" s="42"/>
      <c r="D460" s="417" t="s">
        <v>246</v>
      </c>
      <c r="E460" s="392"/>
      <c r="F460" s="391"/>
      <c r="G460" s="391"/>
      <c r="H460" s="391"/>
      <c r="I460" s="580"/>
      <c r="J460" s="391"/>
      <c r="K460" s="580"/>
      <c r="L460" s="391"/>
      <c r="M460" s="580"/>
      <c r="N460" s="936">
        <f>AVERAGE(J462/H462*100)</f>
        <v>350</v>
      </c>
      <c r="O460" s="958">
        <f>AVERAGE(L462/J462*100)</f>
        <v>28.571428571428569</v>
      </c>
    </row>
    <row r="461" spans="1:15" ht="13.8" x14ac:dyDescent="0.25">
      <c r="A461" s="422"/>
      <c r="B461" s="494"/>
      <c r="C461" s="42"/>
      <c r="D461" s="417" t="s">
        <v>256</v>
      </c>
      <c r="E461" s="382"/>
      <c r="F461" s="391"/>
      <c r="G461" s="391"/>
      <c r="H461" s="391"/>
      <c r="I461" s="580"/>
      <c r="J461" s="391"/>
      <c r="K461" s="580"/>
      <c r="L461" s="391"/>
      <c r="M461" s="580"/>
      <c r="N461" s="937"/>
      <c r="O461" s="959"/>
    </row>
    <row r="462" spans="1:15" s="117" customFormat="1" ht="15.6" x14ac:dyDescent="0.3">
      <c r="A462" s="455"/>
      <c r="B462" s="495"/>
      <c r="D462" s="461" t="s">
        <v>650</v>
      </c>
      <c r="E462" s="456">
        <v>256000</v>
      </c>
      <c r="F462" s="454">
        <f t="shared" ref="F462:M464" si="335">SUM(F463)</f>
        <v>150000</v>
      </c>
      <c r="G462" s="454">
        <f t="shared" si="335"/>
        <v>19908.421262193908</v>
      </c>
      <c r="H462" s="454">
        <f t="shared" si="335"/>
        <v>20000</v>
      </c>
      <c r="I462" s="581">
        <f t="shared" si="335"/>
        <v>150690</v>
      </c>
      <c r="J462" s="454">
        <f t="shared" si="335"/>
        <v>70000</v>
      </c>
      <c r="K462" s="581">
        <f t="shared" si="335"/>
        <v>527415</v>
      </c>
      <c r="L462" s="454">
        <f t="shared" si="335"/>
        <v>20000</v>
      </c>
      <c r="M462" s="581">
        <f t="shared" si="335"/>
        <v>150690</v>
      </c>
      <c r="N462" s="937"/>
      <c r="O462" s="959"/>
    </row>
    <row r="463" spans="1:15" s="29" customFormat="1" ht="13.8" x14ac:dyDescent="0.25">
      <c r="A463" s="377" t="s">
        <v>683</v>
      </c>
      <c r="B463" s="490"/>
      <c r="C463" s="373">
        <v>42</v>
      </c>
      <c r="D463" s="384" t="s">
        <v>250</v>
      </c>
      <c r="E463" s="381">
        <v>256000</v>
      </c>
      <c r="F463" s="381">
        <f t="shared" si="335"/>
        <v>150000</v>
      </c>
      <c r="G463" s="381">
        <f t="shared" si="335"/>
        <v>19908.421262193908</v>
      </c>
      <c r="H463" s="381">
        <f t="shared" si="335"/>
        <v>20000</v>
      </c>
      <c r="I463" s="584">
        <f t="shared" si="335"/>
        <v>150690</v>
      </c>
      <c r="J463" s="381">
        <f t="shared" si="335"/>
        <v>70000</v>
      </c>
      <c r="K463" s="584">
        <f t="shared" si="335"/>
        <v>527415</v>
      </c>
      <c r="L463" s="381">
        <f t="shared" si="335"/>
        <v>20000</v>
      </c>
      <c r="M463" s="584">
        <f t="shared" si="335"/>
        <v>150690</v>
      </c>
      <c r="N463" s="405">
        <f t="shared" ref="N463:N465" si="336">AVERAGE(J463/H463*100)</f>
        <v>350</v>
      </c>
      <c r="O463" s="423">
        <f>AVERAGE(L463/J463*100)</f>
        <v>28.571428571428569</v>
      </c>
    </row>
    <row r="464" spans="1:15" ht="13.8" x14ac:dyDescent="0.25">
      <c r="A464" s="374" t="s">
        <v>683</v>
      </c>
      <c r="B464" s="489"/>
      <c r="C464" s="386">
        <v>421</v>
      </c>
      <c r="D464" s="387" t="s">
        <v>96</v>
      </c>
      <c r="E464" s="382">
        <v>256000</v>
      </c>
      <c r="F464" s="382">
        <f t="shared" si="335"/>
        <v>150000</v>
      </c>
      <c r="G464" s="382">
        <f t="shared" si="335"/>
        <v>19908.421262193908</v>
      </c>
      <c r="H464" s="382">
        <f t="shared" si="335"/>
        <v>20000</v>
      </c>
      <c r="I464" s="583">
        <f t="shared" si="335"/>
        <v>150690</v>
      </c>
      <c r="J464" s="382">
        <f t="shared" si="335"/>
        <v>70000</v>
      </c>
      <c r="K464" s="583">
        <f t="shared" si="335"/>
        <v>527415</v>
      </c>
      <c r="L464" s="382">
        <f t="shared" si="335"/>
        <v>20000</v>
      </c>
      <c r="M464" s="583">
        <f t="shared" si="335"/>
        <v>150690</v>
      </c>
      <c r="N464" s="405">
        <f t="shared" si="336"/>
        <v>350</v>
      </c>
      <c r="O464" s="423">
        <f t="shared" ref="O464:O465" si="337">AVERAGE(L464/J464*100)</f>
        <v>28.571428571428569</v>
      </c>
    </row>
    <row r="465" spans="1:15" s="411" customFormat="1" ht="14.4" thickBot="1" x14ac:dyDescent="0.3">
      <c r="A465" s="428" t="s">
        <v>683</v>
      </c>
      <c r="B465" s="491">
        <v>111</v>
      </c>
      <c r="C465" s="407">
        <v>4214</v>
      </c>
      <c r="D465" s="408" t="s">
        <v>251</v>
      </c>
      <c r="E465" s="409">
        <v>256000</v>
      </c>
      <c r="F465" s="409">
        <v>150000</v>
      </c>
      <c r="G465" s="409">
        <f>F465/7.5345</f>
        <v>19908.421262193908</v>
      </c>
      <c r="H465" s="409">
        <v>20000</v>
      </c>
      <c r="I465" s="585">
        <f>H465*7.5345</f>
        <v>150690</v>
      </c>
      <c r="J465" s="409">
        <v>70000</v>
      </c>
      <c r="K465" s="585">
        <f>J465*7.5345</f>
        <v>527415</v>
      </c>
      <c r="L465" s="409">
        <v>20000</v>
      </c>
      <c r="M465" s="585">
        <f>L465*7.5345</f>
        <v>150690</v>
      </c>
      <c r="N465" s="480">
        <f t="shared" si="336"/>
        <v>350</v>
      </c>
      <c r="O465" s="481">
        <f t="shared" si="337"/>
        <v>28.571428571428569</v>
      </c>
    </row>
    <row r="466" spans="1:15" s="29" customFormat="1" ht="14.4" thickTop="1" x14ac:dyDescent="0.25">
      <c r="A466" s="422"/>
      <c r="B466" s="494"/>
      <c r="C466" s="42"/>
      <c r="D466" s="417" t="s">
        <v>412</v>
      </c>
      <c r="E466" s="392"/>
      <c r="F466" s="391"/>
      <c r="G466" s="391"/>
      <c r="H466" s="391"/>
      <c r="I466" s="580"/>
      <c r="J466" s="391"/>
      <c r="K466" s="580"/>
      <c r="L466" s="391"/>
      <c r="M466" s="580"/>
      <c r="N466" s="936">
        <f>AVERAGE(J468/H468*100)</f>
        <v>307.69230769230774</v>
      </c>
      <c r="O466" s="958">
        <f>AVERAGE(L468/J468*100)</f>
        <v>50</v>
      </c>
    </row>
    <row r="467" spans="1:15" ht="27.6" x14ac:dyDescent="0.25">
      <c r="A467" s="422"/>
      <c r="B467" s="494"/>
      <c r="C467" s="42"/>
      <c r="D467" s="417" t="s">
        <v>411</v>
      </c>
      <c r="E467" s="382"/>
      <c r="F467" s="391"/>
      <c r="G467" s="391"/>
      <c r="H467" s="391"/>
      <c r="I467" s="580"/>
      <c r="J467" s="391"/>
      <c r="K467" s="580"/>
      <c r="L467" s="391"/>
      <c r="M467" s="580"/>
      <c r="N467" s="937"/>
      <c r="O467" s="959"/>
    </row>
    <row r="468" spans="1:15" ht="15.6" x14ac:dyDescent="0.3">
      <c r="A468" s="455"/>
      <c r="B468" s="495"/>
      <c r="C468" s="117"/>
      <c r="D468" s="461" t="s">
        <v>530</v>
      </c>
      <c r="E468" s="456">
        <v>249000</v>
      </c>
      <c r="F468" s="454">
        <f t="shared" ref="F468:M469" si="338">SUM(F469)</f>
        <v>50000</v>
      </c>
      <c r="G468" s="454">
        <f t="shared" si="338"/>
        <v>6636.1404207313026</v>
      </c>
      <c r="H468" s="454">
        <f t="shared" si="338"/>
        <v>6500</v>
      </c>
      <c r="I468" s="581">
        <f t="shared" si="338"/>
        <v>48974.25</v>
      </c>
      <c r="J468" s="454">
        <f t="shared" si="338"/>
        <v>20000</v>
      </c>
      <c r="K468" s="581">
        <f t="shared" si="338"/>
        <v>150690</v>
      </c>
      <c r="L468" s="454">
        <f t="shared" si="338"/>
        <v>10000</v>
      </c>
      <c r="M468" s="581">
        <f t="shared" si="338"/>
        <v>75345</v>
      </c>
      <c r="N468" s="937"/>
      <c r="O468" s="959"/>
    </row>
    <row r="469" spans="1:15" ht="13.8" x14ac:dyDescent="0.25">
      <c r="A469" s="377" t="s">
        <v>684</v>
      </c>
      <c r="B469" s="490"/>
      <c r="C469" s="373">
        <v>42</v>
      </c>
      <c r="D469" s="384" t="s">
        <v>250</v>
      </c>
      <c r="E469" s="381">
        <v>249000</v>
      </c>
      <c r="F469" s="381">
        <f t="shared" si="338"/>
        <v>50000</v>
      </c>
      <c r="G469" s="381">
        <f t="shared" si="338"/>
        <v>6636.1404207313026</v>
      </c>
      <c r="H469" s="381">
        <f t="shared" si="338"/>
        <v>6500</v>
      </c>
      <c r="I469" s="584">
        <f t="shared" si="338"/>
        <v>48974.25</v>
      </c>
      <c r="J469" s="381">
        <f t="shared" si="338"/>
        <v>20000</v>
      </c>
      <c r="K469" s="584">
        <f t="shared" si="338"/>
        <v>150690</v>
      </c>
      <c r="L469" s="381">
        <f t="shared" si="338"/>
        <v>10000</v>
      </c>
      <c r="M469" s="584">
        <f t="shared" si="338"/>
        <v>75345</v>
      </c>
      <c r="N469" s="405">
        <f t="shared" ref="N469:N471" si="339">AVERAGE(J469/H469*100)</f>
        <v>307.69230769230774</v>
      </c>
      <c r="O469" s="423">
        <f>AVERAGE(L469/J469*100)</f>
        <v>50</v>
      </c>
    </row>
    <row r="470" spans="1:15" ht="13.8" x14ac:dyDescent="0.25">
      <c r="A470" s="374" t="s">
        <v>684</v>
      </c>
      <c r="B470" s="489"/>
      <c r="C470" s="386">
        <v>421</v>
      </c>
      <c r="D470" s="387" t="s">
        <v>96</v>
      </c>
      <c r="E470" s="382">
        <v>249000</v>
      </c>
      <c r="F470" s="382">
        <f t="shared" ref="F470:M470" si="340">SUM(F471+F472+F473)</f>
        <v>50000</v>
      </c>
      <c r="G470" s="382">
        <f t="shared" si="340"/>
        <v>6636.1404207313026</v>
      </c>
      <c r="H470" s="382">
        <f t="shared" si="340"/>
        <v>6500</v>
      </c>
      <c r="I470" s="583">
        <f t="shared" si="340"/>
        <v>48974.25</v>
      </c>
      <c r="J470" s="382">
        <f t="shared" si="340"/>
        <v>20000</v>
      </c>
      <c r="K470" s="583">
        <f t="shared" si="340"/>
        <v>150690</v>
      </c>
      <c r="L470" s="382">
        <f t="shared" si="340"/>
        <v>10000</v>
      </c>
      <c r="M470" s="583">
        <f t="shared" si="340"/>
        <v>75345</v>
      </c>
      <c r="N470" s="405">
        <f t="shared" si="339"/>
        <v>307.69230769230774</v>
      </c>
      <c r="O470" s="423">
        <f t="shared" ref="O470:O471" si="341">AVERAGE(L470/J470*100)</f>
        <v>50</v>
      </c>
    </row>
    <row r="471" spans="1:15" s="779" customFormat="1" ht="16.2" thickBot="1" x14ac:dyDescent="0.35">
      <c r="A471" s="428" t="s">
        <v>684</v>
      </c>
      <c r="B471" s="491">
        <v>112</v>
      </c>
      <c r="C471" s="407">
        <v>4214</v>
      </c>
      <c r="D471" s="408" t="s">
        <v>251</v>
      </c>
      <c r="E471" s="409">
        <v>249000</v>
      </c>
      <c r="F471" s="409">
        <v>50000</v>
      </c>
      <c r="G471" s="409">
        <f>F471/7.5345</f>
        <v>6636.1404207313026</v>
      </c>
      <c r="H471" s="409">
        <v>6500</v>
      </c>
      <c r="I471" s="585">
        <f>H471*7.5345</f>
        <v>48974.25</v>
      </c>
      <c r="J471" s="409">
        <v>20000</v>
      </c>
      <c r="K471" s="585">
        <f>J471*7.5345</f>
        <v>150690</v>
      </c>
      <c r="L471" s="409">
        <v>10000</v>
      </c>
      <c r="M471" s="585">
        <f>L471*7.5345</f>
        <v>75345</v>
      </c>
      <c r="N471" s="480">
        <f t="shared" si="339"/>
        <v>307.69230769230774</v>
      </c>
      <c r="O471" s="481">
        <f t="shared" si="341"/>
        <v>50</v>
      </c>
    </row>
    <row r="472" spans="1:15" s="29" customFormat="1" ht="14.4" hidden="1" thickTop="1" x14ac:dyDescent="0.25">
      <c r="A472" s="499" t="s">
        <v>488</v>
      </c>
      <c r="B472" s="500"/>
      <c r="C472" s="501">
        <v>4214</v>
      </c>
      <c r="D472" s="393" t="s">
        <v>511</v>
      </c>
      <c r="E472" s="392">
        <v>249000</v>
      </c>
      <c r="F472" s="392">
        <v>0</v>
      </c>
      <c r="G472" s="392">
        <v>0</v>
      </c>
      <c r="H472" s="392">
        <v>0</v>
      </c>
      <c r="I472" s="589">
        <v>0</v>
      </c>
      <c r="J472" s="392">
        <v>0</v>
      </c>
      <c r="K472" s="589">
        <v>0</v>
      </c>
      <c r="L472" s="392">
        <v>0</v>
      </c>
      <c r="M472" s="589">
        <v>0</v>
      </c>
      <c r="N472" s="405" t="e">
        <f>AVERAGE(J472/F472*100)</f>
        <v>#DIV/0!</v>
      </c>
      <c r="O472" s="423" t="e">
        <f>AVERAGE(M472/J472*100)</f>
        <v>#DIV/0!</v>
      </c>
    </row>
    <row r="473" spans="1:15" ht="15" hidden="1" thickTop="1" thickBot="1" x14ac:dyDescent="0.3">
      <c r="A473" s="465" t="s">
        <v>488</v>
      </c>
      <c r="B473" s="497"/>
      <c r="C473" s="466">
        <v>4214</v>
      </c>
      <c r="D473" s="467" t="s">
        <v>529</v>
      </c>
      <c r="E473" s="468">
        <v>249000</v>
      </c>
      <c r="F473" s="468">
        <v>0</v>
      </c>
      <c r="G473" s="468">
        <v>0</v>
      </c>
      <c r="H473" s="468">
        <v>0</v>
      </c>
      <c r="I473" s="588">
        <v>0</v>
      </c>
      <c r="J473" s="468">
        <v>0</v>
      </c>
      <c r="K473" s="588">
        <v>0</v>
      </c>
      <c r="L473" s="468">
        <v>0</v>
      </c>
      <c r="M473" s="588">
        <v>0</v>
      </c>
      <c r="N473" s="480" t="e">
        <f>AVERAGE(J473/F473*100)</f>
        <v>#DIV/0!</v>
      </c>
      <c r="O473" s="481" t="e">
        <f>AVERAGE(M473/J473*100)</f>
        <v>#DIV/0!</v>
      </c>
    </row>
    <row r="474" spans="1:15" ht="28.2" thickTop="1" x14ac:dyDescent="0.25">
      <c r="A474" s="422"/>
      <c r="B474" s="494"/>
      <c r="C474" s="42"/>
      <c r="D474" s="417" t="s">
        <v>246</v>
      </c>
      <c r="E474" s="392"/>
      <c r="F474" s="391"/>
      <c r="G474" s="391"/>
      <c r="H474" s="391"/>
      <c r="I474" s="580"/>
      <c r="J474" s="391"/>
      <c r="K474" s="580"/>
      <c r="L474" s="391"/>
      <c r="M474" s="580"/>
      <c r="N474" s="936">
        <f>AVERAGE(J476/H476*100)</f>
        <v>172.72727272727272</v>
      </c>
      <c r="O474" s="958">
        <f>AVERAGE(L476/J476*100)</f>
        <v>21.052631578947366</v>
      </c>
    </row>
    <row r="475" spans="1:15" s="29" customFormat="1" ht="13.8" x14ac:dyDescent="0.25">
      <c r="A475" s="422"/>
      <c r="B475" s="494"/>
      <c r="C475" s="42"/>
      <c r="D475" s="417" t="s">
        <v>195</v>
      </c>
      <c r="E475" s="382"/>
      <c r="F475" s="391"/>
      <c r="G475" s="391"/>
      <c r="H475" s="391"/>
      <c r="I475" s="580"/>
      <c r="J475" s="391"/>
      <c r="K475" s="580"/>
      <c r="L475" s="391"/>
      <c r="M475" s="580"/>
      <c r="N475" s="937"/>
      <c r="O475" s="959"/>
    </row>
    <row r="476" spans="1:15" ht="15.6" x14ac:dyDescent="0.3">
      <c r="A476" s="455"/>
      <c r="B476" s="495"/>
      <c r="C476" s="117"/>
      <c r="D476" s="461" t="s">
        <v>459</v>
      </c>
      <c r="E476" s="456">
        <v>160000</v>
      </c>
      <c r="F476" s="454">
        <f t="shared" ref="F476:I476" si="342">SUM(F477+F480)</f>
        <v>80000</v>
      </c>
      <c r="G476" s="454">
        <f t="shared" si="342"/>
        <v>10617.824673170084</v>
      </c>
      <c r="H476" s="454">
        <f t="shared" si="342"/>
        <v>11000</v>
      </c>
      <c r="I476" s="581">
        <f t="shared" si="342"/>
        <v>82879.5</v>
      </c>
      <c r="J476" s="454">
        <f>SUM(J477+J480+J483)</f>
        <v>19000</v>
      </c>
      <c r="K476" s="581">
        <f t="shared" ref="K476:M476" si="343">SUM(K477+K480)</f>
        <v>30138</v>
      </c>
      <c r="L476" s="454">
        <f t="shared" ref="L476" si="344">SUM(L477+L480)</f>
        <v>4000</v>
      </c>
      <c r="M476" s="581">
        <f t="shared" si="343"/>
        <v>30138</v>
      </c>
      <c r="N476" s="937"/>
      <c r="O476" s="959"/>
    </row>
    <row r="477" spans="1:15" ht="13.8" x14ac:dyDescent="0.25">
      <c r="A477" s="377" t="s">
        <v>685</v>
      </c>
      <c r="B477" s="490"/>
      <c r="C477" s="373">
        <v>32</v>
      </c>
      <c r="D477" s="384" t="s">
        <v>46</v>
      </c>
      <c r="E477" s="381">
        <v>247000</v>
      </c>
      <c r="F477" s="381">
        <f t="shared" ref="F477:M478" si="345">SUM(F478)</f>
        <v>30000</v>
      </c>
      <c r="G477" s="381">
        <f t="shared" si="345"/>
        <v>3981.6842524387812</v>
      </c>
      <c r="H477" s="381">
        <f t="shared" si="345"/>
        <v>4000</v>
      </c>
      <c r="I477" s="584">
        <f t="shared" si="345"/>
        <v>30138</v>
      </c>
      <c r="J477" s="381">
        <f t="shared" si="345"/>
        <v>4000</v>
      </c>
      <c r="K477" s="584">
        <f t="shared" si="345"/>
        <v>30138</v>
      </c>
      <c r="L477" s="381">
        <f t="shared" si="345"/>
        <v>4000</v>
      </c>
      <c r="M477" s="584">
        <f t="shared" si="345"/>
        <v>30138</v>
      </c>
      <c r="N477" s="405">
        <f t="shared" ref="N477:N482" si="346">AVERAGE(J477/H477*100)</f>
        <v>100</v>
      </c>
      <c r="O477" s="423">
        <f>AVERAGE(L477/J477*100)</f>
        <v>100</v>
      </c>
    </row>
    <row r="478" spans="1:15" ht="13.8" x14ac:dyDescent="0.25">
      <c r="A478" s="374" t="s">
        <v>685</v>
      </c>
      <c r="B478" s="489"/>
      <c r="C478" s="386">
        <v>323</v>
      </c>
      <c r="D478" s="387" t="s">
        <v>55</v>
      </c>
      <c r="E478" s="382">
        <v>30000</v>
      </c>
      <c r="F478" s="382">
        <f t="shared" si="345"/>
        <v>30000</v>
      </c>
      <c r="G478" s="382">
        <f t="shared" si="345"/>
        <v>3981.6842524387812</v>
      </c>
      <c r="H478" s="382">
        <f t="shared" si="345"/>
        <v>4000</v>
      </c>
      <c r="I478" s="583">
        <f t="shared" si="345"/>
        <v>30138</v>
      </c>
      <c r="J478" s="382">
        <f t="shared" si="345"/>
        <v>4000</v>
      </c>
      <c r="K478" s="583">
        <f t="shared" si="345"/>
        <v>30138</v>
      </c>
      <c r="L478" s="382">
        <f t="shared" si="345"/>
        <v>4000</v>
      </c>
      <c r="M478" s="583">
        <f t="shared" si="345"/>
        <v>30138</v>
      </c>
      <c r="N478" s="405">
        <f t="shared" si="346"/>
        <v>100</v>
      </c>
      <c r="O478" s="423">
        <f t="shared" ref="O478:O485" si="347">AVERAGE(L478/J478*100)</f>
        <v>100</v>
      </c>
    </row>
    <row r="479" spans="1:15" ht="13.8" x14ac:dyDescent="0.25">
      <c r="A479" s="374" t="s">
        <v>685</v>
      </c>
      <c r="B479" s="489">
        <v>113</v>
      </c>
      <c r="C479" s="386">
        <v>3232</v>
      </c>
      <c r="D479" s="387" t="s">
        <v>242</v>
      </c>
      <c r="E479" s="382">
        <v>30000</v>
      </c>
      <c r="F479" s="382">
        <v>30000</v>
      </c>
      <c r="G479" s="382">
        <f>F479/7.5345</f>
        <v>3981.6842524387812</v>
      </c>
      <c r="H479" s="382">
        <v>4000</v>
      </c>
      <c r="I479" s="583">
        <f>H479*7.5345</f>
        <v>30138</v>
      </c>
      <c r="J479" s="382">
        <v>4000</v>
      </c>
      <c r="K479" s="583">
        <f>J479*7.5345</f>
        <v>30138</v>
      </c>
      <c r="L479" s="382">
        <v>4000</v>
      </c>
      <c r="M479" s="583">
        <f>L479*7.5345</f>
        <v>30138</v>
      </c>
      <c r="N479" s="405">
        <f t="shared" si="346"/>
        <v>100</v>
      </c>
      <c r="O479" s="423">
        <f t="shared" si="347"/>
        <v>100</v>
      </c>
    </row>
    <row r="480" spans="1:15" s="117" customFormat="1" ht="15.6" x14ac:dyDescent="0.3">
      <c r="A480" s="377" t="s">
        <v>685</v>
      </c>
      <c r="B480" s="490"/>
      <c r="C480" s="373">
        <v>42</v>
      </c>
      <c r="D480" s="384" t="s">
        <v>250</v>
      </c>
      <c r="E480" s="381">
        <v>160000</v>
      </c>
      <c r="F480" s="381">
        <f t="shared" ref="F480:M480" si="348">SUM(F481)</f>
        <v>50000</v>
      </c>
      <c r="G480" s="381">
        <f t="shared" si="348"/>
        <v>6636.1404207313026</v>
      </c>
      <c r="H480" s="381">
        <f t="shared" si="348"/>
        <v>7000</v>
      </c>
      <c r="I480" s="584">
        <f t="shared" si="348"/>
        <v>52741.5</v>
      </c>
      <c r="J480" s="381">
        <f t="shared" si="348"/>
        <v>0</v>
      </c>
      <c r="K480" s="584">
        <f t="shared" si="348"/>
        <v>0</v>
      </c>
      <c r="L480" s="381">
        <f t="shared" si="348"/>
        <v>0</v>
      </c>
      <c r="M480" s="584">
        <f t="shared" si="348"/>
        <v>0</v>
      </c>
      <c r="N480" s="405">
        <f t="shared" si="346"/>
        <v>0</v>
      </c>
      <c r="O480" s="423">
        <v>0</v>
      </c>
    </row>
    <row r="481" spans="1:15" s="29" customFormat="1" ht="13.8" x14ac:dyDescent="0.25">
      <c r="A481" s="374" t="s">
        <v>685</v>
      </c>
      <c r="B481" s="489"/>
      <c r="C481" s="386">
        <v>427</v>
      </c>
      <c r="D481" s="387" t="s">
        <v>98</v>
      </c>
      <c r="E481" s="382">
        <v>160000</v>
      </c>
      <c r="F481" s="382">
        <f t="shared" ref="F481:M481" si="349">SUM(F482:F482)</f>
        <v>50000</v>
      </c>
      <c r="G481" s="382">
        <f t="shared" si="349"/>
        <v>6636.1404207313026</v>
      </c>
      <c r="H481" s="382">
        <f t="shared" si="349"/>
        <v>7000</v>
      </c>
      <c r="I481" s="583">
        <f t="shared" si="349"/>
        <v>52741.5</v>
      </c>
      <c r="J481" s="382">
        <f t="shared" si="349"/>
        <v>0</v>
      </c>
      <c r="K481" s="583">
        <f t="shared" si="349"/>
        <v>0</v>
      </c>
      <c r="L481" s="382">
        <f t="shared" si="349"/>
        <v>0</v>
      </c>
      <c r="M481" s="583">
        <f t="shared" si="349"/>
        <v>0</v>
      </c>
      <c r="N481" s="405">
        <f t="shared" si="346"/>
        <v>0</v>
      </c>
      <c r="O481" s="423">
        <v>0</v>
      </c>
    </row>
    <row r="482" spans="1:15" ht="13.8" x14ac:dyDescent="0.25">
      <c r="A482" s="374" t="s">
        <v>685</v>
      </c>
      <c r="B482" s="489">
        <v>114</v>
      </c>
      <c r="C482" s="386">
        <v>4227</v>
      </c>
      <c r="D482" s="387" t="s">
        <v>101</v>
      </c>
      <c r="E482" s="382">
        <v>160000</v>
      </c>
      <c r="F482" s="382">
        <v>50000</v>
      </c>
      <c r="G482" s="382">
        <f>F482/7.5345</f>
        <v>6636.1404207313026</v>
      </c>
      <c r="H482" s="382">
        <v>7000</v>
      </c>
      <c r="I482" s="583">
        <f>H482*7.5345</f>
        <v>52741.5</v>
      </c>
      <c r="J482" s="382">
        <v>0</v>
      </c>
      <c r="K482" s="583">
        <f>J482*7.5345</f>
        <v>0</v>
      </c>
      <c r="L482" s="382">
        <v>0</v>
      </c>
      <c r="M482" s="583">
        <f>L482*7.5345</f>
        <v>0</v>
      </c>
      <c r="N482" s="405">
        <f t="shared" si="346"/>
        <v>0</v>
      </c>
      <c r="O482" s="423">
        <v>0</v>
      </c>
    </row>
    <row r="483" spans="1:15" s="231" customFormat="1" ht="13.8" x14ac:dyDescent="0.25">
      <c r="A483" s="377" t="s">
        <v>685</v>
      </c>
      <c r="B483" s="488"/>
      <c r="C483" s="412">
        <v>45</v>
      </c>
      <c r="D483" s="388" t="s">
        <v>513</v>
      </c>
      <c r="E483" s="401">
        <v>160000</v>
      </c>
      <c r="F483" s="401">
        <f t="shared" ref="F483:M483" si="350">SUM(F484)</f>
        <v>0</v>
      </c>
      <c r="G483" s="401">
        <f t="shared" si="350"/>
        <v>0</v>
      </c>
      <c r="H483" s="401">
        <f t="shared" si="350"/>
        <v>0</v>
      </c>
      <c r="I483" s="582">
        <f t="shared" si="350"/>
        <v>0</v>
      </c>
      <c r="J483" s="401">
        <f t="shared" si="350"/>
        <v>15000</v>
      </c>
      <c r="K483" s="582">
        <f t="shared" si="350"/>
        <v>113017.5</v>
      </c>
      <c r="L483" s="401">
        <f t="shared" si="350"/>
        <v>0</v>
      </c>
      <c r="M483" s="582">
        <f t="shared" si="350"/>
        <v>0</v>
      </c>
      <c r="N483" s="405">
        <v>0</v>
      </c>
      <c r="O483" s="423">
        <f t="shared" si="347"/>
        <v>0</v>
      </c>
    </row>
    <row r="484" spans="1:15" s="136" customFormat="1" ht="13.8" x14ac:dyDescent="0.25">
      <c r="A484" s="374" t="s">
        <v>685</v>
      </c>
      <c r="B484" s="489"/>
      <c r="C484" s="386">
        <v>451</v>
      </c>
      <c r="D484" s="387" t="s">
        <v>102</v>
      </c>
      <c r="E484" s="382">
        <v>160000</v>
      </c>
      <c r="F484" s="382">
        <f t="shared" ref="F484:M484" si="351">SUM(F485:F485)</f>
        <v>0</v>
      </c>
      <c r="G484" s="382">
        <f t="shared" si="351"/>
        <v>0</v>
      </c>
      <c r="H484" s="382">
        <f t="shared" si="351"/>
        <v>0</v>
      </c>
      <c r="I484" s="583">
        <f t="shared" si="351"/>
        <v>0</v>
      </c>
      <c r="J484" s="382">
        <f t="shared" si="351"/>
        <v>15000</v>
      </c>
      <c r="K484" s="583">
        <f t="shared" si="351"/>
        <v>113017.5</v>
      </c>
      <c r="L484" s="382">
        <f t="shared" si="351"/>
        <v>0</v>
      </c>
      <c r="M484" s="583">
        <f t="shared" si="351"/>
        <v>0</v>
      </c>
      <c r="N484" s="405">
        <v>0</v>
      </c>
      <c r="O484" s="423">
        <f t="shared" si="347"/>
        <v>0</v>
      </c>
    </row>
    <row r="485" spans="1:15" s="781" customFormat="1" ht="14.4" thickBot="1" x14ac:dyDescent="0.3">
      <c r="A485" s="428" t="s">
        <v>685</v>
      </c>
      <c r="B485" s="491">
        <v>115</v>
      </c>
      <c r="C485" s="407">
        <v>4511</v>
      </c>
      <c r="D485" s="408" t="s">
        <v>647</v>
      </c>
      <c r="E485" s="409">
        <v>160000</v>
      </c>
      <c r="F485" s="409">
        <v>0</v>
      </c>
      <c r="G485" s="409">
        <f>F485/7.5345</f>
        <v>0</v>
      </c>
      <c r="H485" s="409">
        <f>G485/7.5345</f>
        <v>0</v>
      </c>
      <c r="I485" s="585">
        <f>H485*7.5345</f>
        <v>0</v>
      </c>
      <c r="J485" s="409">
        <v>15000</v>
      </c>
      <c r="K485" s="585">
        <f>J485*7.5345</f>
        <v>113017.5</v>
      </c>
      <c r="L485" s="409">
        <v>0</v>
      </c>
      <c r="M485" s="585">
        <f>L485*7.5345</f>
        <v>0</v>
      </c>
      <c r="N485" s="480">
        <v>0</v>
      </c>
      <c r="O485" s="481">
        <f t="shared" si="347"/>
        <v>0</v>
      </c>
    </row>
    <row r="486" spans="1:15" ht="28.2" thickTop="1" x14ac:dyDescent="0.25">
      <c r="A486" s="422"/>
      <c r="B486" s="494"/>
      <c r="C486" s="42"/>
      <c r="D486" s="417" t="s">
        <v>246</v>
      </c>
      <c r="E486" s="392"/>
      <c r="F486" s="391"/>
      <c r="G486" s="391"/>
      <c r="H486" s="391"/>
      <c r="I486" s="580"/>
      <c r="J486" s="391"/>
      <c r="K486" s="580"/>
      <c r="L486" s="391"/>
      <c r="M486" s="580"/>
      <c r="N486" s="992">
        <f>AVERAGE(J488/H488*100)</f>
        <v>22.222222222222221</v>
      </c>
      <c r="O486" s="953">
        <f>AVERAGE(L488/J488*100)</f>
        <v>100</v>
      </c>
    </row>
    <row r="487" spans="1:15" ht="13.8" x14ac:dyDescent="0.25">
      <c r="A487" s="422"/>
      <c r="B487" s="494"/>
      <c r="C487" s="42"/>
      <c r="D487" s="417" t="s">
        <v>195</v>
      </c>
      <c r="E487" s="382"/>
      <c r="F487" s="391"/>
      <c r="G487" s="391"/>
      <c r="H487" s="391"/>
      <c r="I487" s="580"/>
      <c r="J487" s="391"/>
      <c r="K487" s="580"/>
      <c r="L487" s="391"/>
      <c r="M487" s="580"/>
      <c r="N487" s="993"/>
      <c r="O487" s="938"/>
    </row>
    <row r="488" spans="1:15" ht="15.6" x14ac:dyDescent="0.3">
      <c r="A488" s="455"/>
      <c r="B488" s="495"/>
      <c r="C488" s="117"/>
      <c r="D488" s="461" t="s">
        <v>460</v>
      </c>
      <c r="E488" s="456">
        <v>340000</v>
      </c>
      <c r="F488" s="454">
        <f t="shared" ref="F488:I488" si="352">SUM(F489+F492+F495)</f>
        <v>65000</v>
      </c>
      <c r="G488" s="454">
        <f t="shared" si="352"/>
        <v>8626.9825469506941</v>
      </c>
      <c r="H488" s="454">
        <f t="shared" si="352"/>
        <v>9000</v>
      </c>
      <c r="I488" s="581">
        <f t="shared" si="352"/>
        <v>67810.5</v>
      </c>
      <c r="J488" s="454">
        <f t="shared" ref="J488:L488" si="353">SUM(J489+J492+J495)</f>
        <v>2000</v>
      </c>
      <c r="K488" s="581">
        <f t="shared" ref="K488:M488" si="354">SUM(K489+K492+K495)</f>
        <v>15069</v>
      </c>
      <c r="L488" s="454">
        <f t="shared" si="353"/>
        <v>2000</v>
      </c>
      <c r="M488" s="581">
        <f t="shared" si="354"/>
        <v>15069</v>
      </c>
      <c r="N488" s="936"/>
      <c r="O488" s="939"/>
    </row>
    <row r="489" spans="1:15" s="99" customFormat="1" ht="15" x14ac:dyDescent="0.25">
      <c r="A489" s="377" t="s">
        <v>686</v>
      </c>
      <c r="B489" s="490"/>
      <c r="C489" s="373">
        <v>32</v>
      </c>
      <c r="D489" s="384" t="s">
        <v>46</v>
      </c>
      <c r="E489" s="381">
        <v>247000</v>
      </c>
      <c r="F489" s="381">
        <f t="shared" ref="F489:M490" si="355">SUM(F490)</f>
        <v>15000</v>
      </c>
      <c r="G489" s="381">
        <f t="shared" si="355"/>
        <v>1990.8421262193906</v>
      </c>
      <c r="H489" s="381">
        <f t="shared" si="355"/>
        <v>2000</v>
      </c>
      <c r="I489" s="584">
        <f t="shared" si="355"/>
        <v>15069</v>
      </c>
      <c r="J489" s="381">
        <f t="shared" si="355"/>
        <v>2000</v>
      </c>
      <c r="K489" s="584">
        <f t="shared" si="355"/>
        <v>15069</v>
      </c>
      <c r="L489" s="381">
        <f t="shared" si="355"/>
        <v>2000</v>
      </c>
      <c r="M489" s="584">
        <f t="shared" si="355"/>
        <v>15069</v>
      </c>
      <c r="N489" s="405">
        <f t="shared" ref="N489:N494" si="356">AVERAGE(J489/H489*100)</f>
        <v>100</v>
      </c>
      <c r="O489" s="423">
        <f>AVERAGE(L489/J489*100)</f>
        <v>100</v>
      </c>
    </row>
    <row r="490" spans="1:15" s="117" customFormat="1" ht="15.6" x14ac:dyDescent="0.3">
      <c r="A490" s="374" t="s">
        <v>686</v>
      </c>
      <c r="B490" s="489"/>
      <c r="C490" s="386">
        <v>323</v>
      </c>
      <c r="D490" s="387" t="s">
        <v>55</v>
      </c>
      <c r="E490" s="382">
        <v>30000</v>
      </c>
      <c r="F490" s="382">
        <f t="shared" si="355"/>
        <v>15000</v>
      </c>
      <c r="G490" s="382">
        <f t="shared" si="355"/>
        <v>1990.8421262193906</v>
      </c>
      <c r="H490" s="382">
        <f t="shared" si="355"/>
        <v>2000</v>
      </c>
      <c r="I490" s="583">
        <f t="shared" si="355"/>
        <v>15069</v>
      </c>
      <c r="J490" s="382">
        <f t="shared" si="355"/>
        <v>2000</v>
      </c>
      <c r="K490" s="583">
        <f t="shared" si="355"/>
        <v>15069</v>
      </c>
      <c r="L490" s="382">
        <f t="shared" si="355"/>
        <v>2000</v>
      </c>
      <c r="M490" s="583">
        <f t="shared" si="355"/>
        <v>15069</v>
      </c>
      <c r="N490" s="405">
        <f t="shared" si="356"/>
        <v>100</v>
      </c>
      <c r="O490" s="423">
        <f t="shared" ref="O490:O491" si="357">AVERAGE(L490/J490*100)</f>
        <v>100</v>
      </c>
    </row>
    <row r="491" spans="1:15" s="29" customFormat="1" ht="13.8" x14ac:dyDescent="0.25">
      <c r="A491" s="374" t="s">
        <v>686</v>
      </c>
      <c r="B491" s="489">
        <v>116</v>
      </c>
      <c r="C491" s="386">
        <v>3232</v>
      </c>
      <c r="D491" s="387" t="s">
        <v>242</v>
      </c>
      <c r="E491" s="382">
        <v>30000</v>
      </c>
      <c r="F491" s="382">
        <v>15000</v>
      </c>
      <c r="G491" s="382">
        <f>F491/7.5345</f>
        <v>1990.8421262193906</v>
      </c>
      <c r="H491" s="382">
        <v>2000</v>
      </c>
      <c r="I491" s="583">
        <f>H491*7.5345</f>
        <v>15069</v>
      </c>
      <c r="J491" s="382">
        <v>2000</v>
      </c>
      <c r="K491" s="583">
        <f>J491*7.5345</f>
        <v>15069</v>
      </c>
      <c r="L491" s="382">
        <v>2000</v>
      </c>
      <c r="M491" s="583">
        <f>L491*7.5345</f>
        <v>15069</v>
      </c>
      <c r="N491" s="405">
        <f t="shared" si="356"/>
        <v>100</v>
      </c>
      <c r="O491" s="423">
        <f t="shared" si="357"/>
        <v>100</v>
      </c>
    </row>
    <row r="492" spans="1:15" ht="13.8" x14ac:dyDescent="0.25">
      <c r="A492" s="377" t="s">
        <v>686</v>
      </c>
      <c r="B492" s="490"/>
      <c r="C492" s="373">
        <v>42</v>
      </c>
      <c r="D492" s="384" t="s">
        <v>250</v>
      </c>
      <c r="E492" s="381">
        <v>160000</v>
      </c>
      <c r="F492" s="381">
        <f t="shared" ref="F492:M492" si="358">SUM(F493)</f>
        <v>50000</v>
      </c>
      <c r="G492" s="381">
        <f t="shared" si="358"/>
        <v>6636.1404207313026</v>
      </c>
      <c r="H492" s="381">
        <f t="shared" si="358"/>
        <v>7000</v>
      </c>
      <c r="I492" s="584">
        <f t="shared" si="358"/>
        <v>52741.5</v>
      </c>
      <c r="J492" s="381">
        <f t="shared" si="358"/>
        <v>0</v>
      </c>
      <c r="K492" s="584">
        <f t="shared" si="358"/>
        <v>0</v>
      </c>
      <c r="L492" s="381">
        <f t="shared" si="358"/>
        <v>0</v>
      </c>
      <c r="M492" s="584">
        <f t="shared" si="358"/>
        <v>0</v>
      </c>
      <c r="N492" s="405">
        <f t="shared" si="356"/>
        <v>0</v>
      </c>
      <c r="O492" s="423">
        <v>0</v>
      </c>
    </row>
    <row r="493" spans="1:15" ht="13.8" x14ac:dyDescent="0.25">
      <c r="A493" s="374" t="s">
        <v>686</v>
      </c>
      <c r="B493" s="489"/>
      <c r="C493" s="386">
        <v>422</v>
      </c>
      <c r="D493" s="387" t="s">
        <v>98</v>
      </c>
      <c r="E493" s="382">
        <v>160000</v>
      </c>
      <c r="F493" s="382">
        <f t="shared" ref="F493:M493" si="359">SUM(F494:F494)</f>
        <v>50000</v>
      </c>
      <c r="G493" s="382">
        <f t="shared" si="359"/>
        <v>6636.1404207313026</v>
      </c>
      <c r="H493" s="382">
        <f t="shared" si="359"/>
        <v>7000</v>
      </c>
      <c r="I493" s="583">
        <f t="shared" si="359"/>
        <v>52741.5</v>
      </c>
      <c r="J493" s="382">
        <f t="shared" si="359"/>
        <v>0</v>
      </c>
      <c r="K493" s="583">
        <f t="shared" si="359"/>
        <v>0</v>
      </c>
      <c r="L493" s="382">
        <f t="shared" si="359"/>
        <v>0</v>
      </c>
      <c r="M493" s="583">
        <f t="shared" si="359"/>
        <v>0</v>
      </c>
      <c r="N493" s="405">
        <f t="shared" si="356"/>
        <v>0</v>
      </c>
      <c r="O493" s="423">
        <v>0</v>
      </c>
    </row>
    <row r="494" spans="1:15" ht="13.8" x14ac:dyDescent="0.25">
      <c r="A494" s="374" t="s">
        <v>686</v>
      </c>
      <c r="B494" s="489">
        <v>117</v>
      </c>
      <c r="C494" s="386">
        <v>4223</v>
      </c>
      <c r="D494" s="387" t="s">
        <v>563</v>
      </c>
      <c r="E494" s="382">
        <v>160000</v>
      </c>
      <c r="F494" s="382">
        <v>50000</v>
      </c>
      <c r="G494" s="382">
        <f>F494/7.5345</f>
        <v>6636.1404207313026</v>
      </c>
      <c r="H494" s="382">
        <v>7000</v>
      </c>
      <c r="I494" s="583">
        <f>H494*7.5345</f>
        <v>52741.5</v>
      </c>
      <c r="J494" s="382">
        <v>0</v>
      </c>
      <c r="K494" s="583">
        <f>J494*7.5345</f>
        <v>0</v>
      </c>
      <c r="L494" s="382">
        <v>0</v>
      </c>
      <c r="M494" s="583">
        <f>L494*7.5345</f>
        <v>0</v>
      </c>
      <c r="N494" s="405">
        <f t="shared" si="356"/>
        <v>0</v>
      </c>
      <c r="O494" s="423">
        <v>0</v>
      </c>
    </row>
    <row r="495" spans="1:15" s="231" customFormat="1" ht="13.8" x14ac:dyDescent="0.25">
      <c r="A495" s="377" t="s">
        <v>686</v>
      </c>
      <c r="B495" s="488"/>
      <c r="C495" s="412">
        <v>45</v>
      </c>
      <c r="D495" s="388" t="s">
        <v>513</v>
      </c>
      <c r="E495" s="401">
        <v>160000</v>
      </c>
      <c r="F495" s="401">
        <f t="shared" ref="F495:M495" si="360">SUM(F496)</f>
        <v>0</v>
      </c>
      <c r="G495" s="401">
        <f t="shared" si="360"/>
        <v>0</v>
      </c>
      <c r="H495" s="401">
        <f t="shared" si="360"/>
        <v>0</v>
      </c>
      <c r="I495" s="582">
        <f t="shared" si="360"/>
        <v>0</v>
      </c>
      <c r="J495" s="401">
        <f t="shared" si="360"/>
        <v>0</v>
      </c>
      <c r="K495" s="582">
        <f t="shared" si="360"/>
        <v>0</v>
      </c>
      <c r="L495" s="401">
        <f t="shared" si="360"/>
        <v>0</v>
      </c>
      <c r="M495" s="582">
        <f t="shared" si="360"/>
        <v>0</v>
      </c>
      <c r="N495" s="405">
        <v>0</v>
      </c>
      <c r="O495" s="423">
        <v>0</v>
      </c>
    </row>
    <row r="496" spans="1:15" s="136" customFormat="1" ht="13.8" x14ac:dyDescent="0.25">
      <c r="A496" s="374" t="s">
        <v>686</v>
      </c>
      <c r="B496" s="489"/>
      <c r="C496" s="386">
        <v>451</v>
      </c>
      <c r="D496" s="387" t="s">
        <v>102</v>
      </c>
      <c r="E496" s="382">
        <v>160000</v>
      </c>
      <c r="F496" s="382">
        <f t="shared" ref="F496:M496" si="361">SUM(F497:F497)</f>
        <v>0</v>
      </c>
      <c r="G496" s="382">
        <f t="shared" si="361"/>
        <v>0</v>
      </c>
      <c r="H496" s="382">
        <f t="shared" si="361"/>
        <v>0</v>
      </c>
      <c r="I496" s="583">
        <f t="shared" si="361"/>
        <v>0</v>
      </c>
      <c r="J496" s="382">
        <f t="shared" si="361"/>
        <v>0</v>
      </c>
      <c r="K496" s="583">
        <f t="shared" si="361"/>
        <v>0</v>
      </c>
      <c r="L496" s="382">
        <f t="shared" si="361"/>
        <v>0</v>
      </c>
      <c r="M496" s="583">
        <f t="shared" si="361"/>
        <v>0</v>
      </c>
      <c r="N496" s="405">
        <v>0</v>
      </c>
      <c r="O496" s="423">
        <v>0</v>
      </c>
    </row>
    <row r="497" spans="1:15" s="781" customFormat="1" ht="14.4" thickBot="1" x14ac:dyDescent="0.3">
      <c r="A497" s="428" t="s">
        <v>686</v>
      </c>
      <c r="B497" s="491">
        <v>118</v>
      </c>
      <c r="C497" s="407">
        <v>4511</v>
      </c>
      <c r="D497" s="408" t="s">
        <v>102</v>
      </c>
      <c r="E497" s="409">
        <v>160000</v>
      </c>
      <c r="F497" s="409">
        <v>0</v>
      </c>
      <c r="G497" s="409">
        <f>F497/7.5345</f>
        <v>0</v>
      </c>
      <c r="H497" s="409">
        <f>G497/7.5345</f>
        <v>0</v>
      </c>
      <c r="I497" s="585">
        <f>H497*7.5345</f>
        <v>0</v>
      </c>
      <c r="J497" s="409">
        <f>I497/7.5345</f>
        <v>0</v>
      </c>
      <c r="K497" s="585">
        <f>J497*7.5345</f>
        <v>0</v>
      </c>
      <c r="L497" s="409">
        <f>K497/7.5345</f>
        <v>0</v>
      </c>
      <c r="M497" s="585">
        <f>L497*7.5345</f>
        <v>0</v>
      </c>
      <c r="N497" s="480">
        <v>0</v>
      </c>
      <c r="O497" s="481">
        <v>0</v>
      </c>
    </row>
    <row r="498" spans="1:15" s="29" customFormat="1" ht="14.4" thickTop="1" x14ac:dyDescent="0.25">
      <c r="A498" s="422"/>
      <c r="B498" s="494"/>
      <c r="C498" s="42"/>
      <c r="D498" s="417" t="s">
        <v>412</v>
      </c>
      <c r="E498" s="392"/>
      <c r="F498" s="391"/>
      <c r="G498" s="391"/>
      <c r="H498" s="391"/>
      <c r="I498" s="580"/>
      <c r="J498" s="391"/>
      <c r="K498" s="580"/>
      <c r="L498" s="391"/>
      <c r="M498" s="580"/>
      <c r="N498" s="936">
        <f>AVERAGE(J500/H500*100)</f>
        <v>125</v>
      </c>
      <c r="O498" s="953">
        <f>AVERAGE(L500/J500*100)</f>
        <v>20</v>
      </c>
    </row>
    <row r="499" spans="1:15" ht="13.8" x14ac:dyDescent="0.25">
      <c r="A499" s="422"/>
      <c r="B499" s="494"/>
      <c r="C499" s="42"/>
      <c r="D499" s="417" t="s">
        <v>504</v>
      </c>
      <c r="E499" s="382"/>
      <c r="F499" s="391"/>
      <c r="G499" s="391"/>
      <c r="H499" s="391"/>
      <c r="I499" s="580"/>
      <c r="J499" s="391"/>
      <c r="K499" s="580"/>
      <c r="L499" s="391"/>
      <c r="M499" s="580"/>
      <c r="N499" s="937"/>
      <c r="O499" s="938"/>
    </row>
    <row r="500" spans="1:15" s="229" customFormat="1" ht="18" customHeight="1" x14ac:dyDescent="0.3">
      <c r="A500" s="455"/>
      <c r="B500" s="495"/>
      <c r="C500" s="117"/>
      <c r="D500" s="761" t="s">
        <v>535</v>
      </c>
      <c r="E500" s="456">
        <v>0</v>
      </c>
      <c r="F500" s="454">
        <f t="shared" ref="F500:M501" si="362">SUM(F501)</f>
        <v>300000</v>
      </c>
      <c r="G500" s="454">
        <f t="shared" si="362"/>
        <v>39816.842524387816</v>
      </c>
      <c r="H500" s="454">
        <f t="shared" si="362"/>
        <v>40000</v>
      </c>
      <c r="I500" s="581">
        <f t="shared" si="362"/>
        <v>301380</v>
      </c>
      <c r="J500" s="454">
        <f t="shared" si="362"/>
        <v>50000</v>
      </c>
      <c r="K500" s="581">
        <f t="shared" si="362"/>
        <v>376725</v>
      </c>
      <c r="L500" s="454">
        <f t="shared" si="362"/>
        <v>10000</v>
      </c>
      <c r="M500" s="581">
        <f t="shared" si="362"/>
        <v>75345</v>
      </c>
      <c r="N500" s="937"/>
      <c r="O500" s="939"/>
    </row>
    <row r="501" spans="1:15" s="479" customFormat="1" ht="17.399999999999999" x14ac:dyDescent="0.3">
      <c r="A501" s="377" t="s">
        <v>687</v>
      </c>
      <c r="B501" s="490"/>
      <c r="C501" s="373">
        <v>42</v>
      </c>
      <c r="D501" s="384" t="s">
        <v>250</v>
      </c>
      <c r="E501" s="381">
        <v>0</v>
      </c>
      <c r="F501" s="381">
        <f t="shared" si="362"/>
        <v>300000</v>
      </c>
      <c r="G501" s="381">
        <f t="shared" si="362"/>
        <v>39816.842524387816</v>
      </c>
      <c r="H501" s="381">
        <f t="shared" si="362"/>
        <v>40000</v>
      </c>
      <c r="I501" s="584">
        <f t="shared" si="362"/>
        <v>301380</v>
      </c>
      <c r="J501" s="381">
        <f t="shared" si="362"/>
        <v>50000</v>
      </c>
      <c r="K501" s="584">
        <f t="shared" si="362"/>
        <v>376725</v>
      </c>
      <c r="L501" s="381">
        <f t="shared" si="362"/>
        <v>10000</v>
      </c>
      <c r="M501" s="584">
        <f t="shared" si="362"/>
        <v>75345</v>
      </c>
      <c r="N501" s="405">
        <f t="shared" ref="N501:N503" si="363">AVERAGE(J501/H501*100)</f>
        <v>125</v>
      </c>
      <c r="O501" s="423">
        <f>AVERAGE(L501/J501*100)</f>
        <v>20</v>
      </c>
    </row>
    <row r="502" spans="1:15" ht="13.8" x14ac:dyDescent="0.25">
      <c r="A502" s="374" t="s">
        <v>687</v>
      </c>
      <c r="B502" s="489"/>
      <c r="C502" s="386">
        <v>421</v>
      </c>
      <c r="D502" s="387" t="s">
        <v>96</v>
      </c>
      <c r="E502" s="382">
        <v>0</v>
      </c>
      <c r="F502" s="382">
        <f t="shared" ref="F502:I502" si="364">SUM(F503+F504)</f>
        <v>300000</v>
      </c>
      <c r="G502" s="382">
        <f t="shared" si="364"/>
        <v>39816.842524387816</v>
      </c>
      <c r="H502" s="382">
        <f t="shared" si="364"/>
        <v>40000</v>
      </c>
      <c r="I502" s="583">
        <f t="shared" si="364"/>
        <v>301380</v>
      </c>
      <c r="J502" s="382">
        <f t="shared" ref="J502:L502" si="365">SUM(J503+J504)</f>
        <v>50000</v>
      </c>
      <c r="K502" s="583">
        <f t="shared" ref="K502:M502" si="366">SUM(K503+K504)</f>
        <v>376725</v>
      </c>
      <c r="L502" s="382">
        <f t="shared" si="365"/>
        <v>10000</v>
      </c>
      <c r="M502" s="583">
        <f t="shared" si="366"/>
        <v>75345</v>
      </c>
      <c r="N502" s="405">
        <f t="shared" si="363"/>
        <v>125</v>
      </c>
      <c r="O502" s="423">
        <f t="shared" ref="O502:O503" si="367">AVERAGE(L502/J502*100)</f>
        <v>20</v>
      </c>
    </row>
    <row r="503" spans="1:15" s="411" customFormat="1" ht="14.4" thickBot="1" x14ac:dyDescent="0.3">
      <c r="A503" s="374" t="s">
        <v>687</v>
      </c>
      <c r="B503" s="491">
        <v>119</v>
      </c>
      <c r="C503" s="407">
        <v>4214</v>
      </c>
      <c r="D503" s="408" t="s">
        <v>251</v>
      </c>
      <c r="E503" s="409">
        <v>0</v>
      </c>
      <c r="F503" s="409">
        <v>300000</v>
      </c>
      <c r="G503" s="409">
        <f>F503/7.5345</f>
        <v>39816.842524387816</v>
      </c>
      <c r="H503" s="409">
        <v>40000</v>
      </c>
      <c r="I503" s="585">
        <f>H503*7.5345</f>
        <v>301380</v>
      </c>
      <c r="J503" s="409">
        <v>50000</v>
      </c>
      <c r="K503" s="585">
        <f>J503*7.5345</f>
        <v>376725</v>
      </c>
      <c r="L503" s="409">
        <v>10000</v>
      </c>
      <c r="M503" s="585">
        <f>L503*7.5345</f>
        <v>75345</v>
      </c>
      <c r="N503" s="480">
        <f t="shared" si="363"/>
        <v>125</v>
      </c>
      <c r="O503" s="481">
        <f t="shared" si="367"/>
        <v>20</v>
      </c>
    </row>
    <row r="504" spans="1:15" ht="15" hidden="1" thickTop="1" thickBot="1" x14ac:dyDescent="0.3">
      <c r="A504" s="465" t="s">
        <v>489</v>
      </c>
      <c r="B504" s="497"/>
      <c r="C504" s="466">
        <v>4214</v>
      </c>
      <c r="D504" s="467" t="s">
        <v>251</v>
      </c>
      <c r="E504" s="468">
        <v>0</v>
      </c>
      <c r="F504" s="468">
        <v>0</v>
      </c>
      <c r="G504" s="468">
        <v>0</v>
      </c>
      <c r="H504" s="468">
        <v>0</v>
      </c>
      <c r="I504" s="588">
        <v>0</v>
      </c>
      <c r="J504" s="468">
        <v>0</v>
      </c>
      <c r="K504" s="588">
        <v>0</v>
      </c>
      <c r="L504" s="468">
        <v>0</v>
      </c>
      <c r="M504" s="588">
        <v>0</v>
      </c>
      <c r="N504" s="480" t="e">
        <f>AVERAGE(J504/F504*100)</f>
        <v>#DIV/0!</v>
      </c>
      <c r="O504" s="481" t="e">
        <f>AVERAGE(M504/J504*100)</f>
        <v>#DIV/0!</v>
      </c>
    </row>
    <row r="505" spans="1:15" s="29" customFormat="1" ht="14.4" customHeight="1" thickTop="1" x14ac:dyDescent="0.25">
      <c r="A505" s="727"/>
      <c r="B505" s="728"/>
      <c r="C505" s="729"/>
      <c r="D505" s="417" t="s">
        <v>412</v>
      </c>
      <c r="E505" s="392"/>
      <c r="F505" s="391"/>
      <c r="G505" s="391"/>
      <c r="H505" s="391"/>
      <c r="I505" s="580"/>
      <c r="J505" s="391"/>
      <c r="K505" s="580"/>
      <c r="L505" s="391"/>
      <c r="M505" s="580"/>
      <c r="N505" s="936">
        <f>AVERAGE(J507/H507*100)</f>
        <v>0</v>
      </c>
      <c r="O505" s="953">
        <v>0</v>
      </c>
    </row>
    <row r="506" spans="1:15" ht="13.8" customHeight="1" x14ac:dyDescent="0.25">
      <c r="A506" s="730"/>
      <c r="B506" s="731"/>
      <c r="C506" s="732"/>
      <c r="D506" s="417" t="s">
        <v>504</v>
      </c>
      <c r="E506" s="382"/>
      <c r="F506" s="391"/>
      <c r="G506" s="391"/>
      <c r="H506" s="391"/>
      <c r="I506" s="580"/>
      <c r="J506" s="391"/>
      <c r="K506" s="580"/>
      <c r="L506" s="391"/>
      <c r="M506" s="580"/>
      <c r="N506" s="937"/>
      <c r="O506" s="938"/>
    </row>
    <row r="507" spans="1:15" ht="31.2" x14ac:dyDescent="0.3">
      <c r="A507" s="733"/>
      <c r="B507" s="734"/>
      <c r="C507" s="735"/>
      <c r="D507" s="461" t="s">
        <v>593</v>
      </c>
      <c r="E507" s="456">
        <v>100000</v>
      </c>
      <c r="F507" s="454">
        <f t="shared" ref="F507:M508" si="368">SUM(F508)</f>
        <v>350000</v>
      </c>
      <c r="G507" s="454">
        <f t="shared" si="368"/>
        <v>46452.982945119118</v>
      </c>
      <c r="H507" s="454">
        <f t="shared" si="368"/>
        <v>46000</v>
      </c>
      <c r="I507" s="581">
        <f t="shared" si="368"/>
        <v>346587</v>
      </c>
      <c r="J507" s="454">
        <f t="shared" si="368"/>
        <v>0</v>
      </c>
      <c r="K507" s="581">
        <f t="shared" si="368"/>
        <v>0</v>
      </c>
      <c r="L507" s="454">
        <f t="shared" si="368"/>
        <v>0</v>
      </c>
      <c r="M507" s="581">
        <f t="shared" si="368"/>
        <v>0</v>
      </c>
      <c r="N507" s="937"/>
      <c r="O507" s="939"/>
    </row>
    <row r="508" spans="1:15" ht="13.8" x14ac:dyDescent="0.25">
      <c r="A508" s="377" t="s">
        <v>688</v>
      </c>
      <c r="B508" s="490"/>
      <c r="C508" s="373">
        <v>42</v>
      </c>
      <c r="D508" s="384" t="s">
        <v>250</v>
      </c>
      <c r="E508" s="381">
        <v>100000</v>
      </c>
      <c r="F508" s="381">
        <f t="shared" si="368"/>
        <v>350000</v>
      </c>
      <c r="G508" s="381">
        <f t="shared" si="368"/>
        <v>46452.982945119118</v>
      </c>
      <c r="H508" s="381">
        <f t="shared" si="368"/>
        <v>46000</v>
      </c>
      <c r="I508" s="584">
        <f t="shared" si="368"/>
        <v>346587</v>
      </c>
      <c r="J508" s="381">
        <f t="shared" si="368"/>
        <v>0</v>
      </c>
      <c r="K508" s="584">
        <f t="shared" si="368"/>
        <v>0</v>
      </c>
      <c r="L508" s="381">
        <f t="shared" si="368"/>
        <v>0</v>
      </c>
      <c r="M508" s="584">
        <f t="shared" si="368"/>
        <v>0</v>
      </c>
      <c r="N508" s="405">
        <f t="shared" ref="N508:N510" si="369">AVERAGE(J508/H508*100)</f>
        <v>0</v>
      </c>
      <c r="O508" s="423">
        <v>0</v>
      </c>
    </row>
    <row r="509" spans="1:15" s="231" customFormat="1" ht="13.8" x14ac:dyDescent="0.25">
      <c r="A509" s="374" t="s">
        <v>688</v>
      </c>
      <c r="B509" s="489"/>
      <c r="C509" s="386">
        <v>421</v>
      </c>
      <c r="D509" s="387" t="s">
        <v>96</v>
      </c>
      <c r="E509" s="382">
        <v>100000</v>
      </c>
      <c r="F509" s="382">
        <f t="shared" ref="F509:I509" si="370">SUM(F510:F511)</f>
        <v>350000</v>
      </c>
      <c r="G509" s="382">
        <f t="shared" si="370"/>
        <v>46452.982945119118</v>
      </c>
      <c r="H509" s="382">
        <f t="shared" si="370"/>
        <v>46000</v>
      </c>
      <c r="I509" s="583">
        <f t="shared" si="370"/>
        <v>346587</v>
      </c>
      <c r="J509" s="382">
        <f t="shared" ref="J509:L509" si="371">SUM(J510:J511)</f>
        <v>0</v>
      </c>
      <c r="K509" s="583">
        <f t="shared" ref="K509:M509" si="372">SUM(K510:K511)</f>
        <v>0</v>
      </c>
      <c r="L509" s="382">
        <f t="shared" si="371"/>
        <v>0</v>
      </c>
      <c r="M509" s="583">
        <f t="shared" si="372"/>
        <v>0</v>
      </c>
      <c r="N509" s="405">
        <f t="shared" si="369"/>
        <v>0</v>
      </c>
      <c r="O509" s="423">
        <v>0</v>
      </c>
    </row>
    <row r="510" spans="1:15" ht="13.8" hidden="1" customHeight="1" x14ac:dyDescent="0.25">
      <c r="A510" s="374" t="s">
        <v>490</v>
      </c>
      <c r="B510" s="489"/>
      <c r="C510" s="386">
        <v>4214</v>
      </c>
      <c r="D510" s="387" t="s">
        <v>251</v>
      </c>
      <c r="E510" s="382">
        <v>100000</v>
      </c>
      <c r="F510" s="382">
        <v>0</v>
      </c>
      <c r="G510" s="382">
        <f t="shared" ref="G510:M510" si="373">F510/7.5345</f>
        <v>0</v>
      </c>
      <c r="H510" s="382">
        <f t="shared" si="373"/>
        <v>0</v>
      </c>
      <c r="I510" s="583">
        <f t="shared" si="373"/>
        <v>0</v>
      </c>
      <c r="J510" s="382">
        <f t="shared" si="373"/>
        <v>0</v>
      </c>
      <c r="K510" s="583">
        <f t="shared" si="373"/>
        <v>0</v>
      </c>
      <c r="L510" s="382">
        <f t="shared" si="373"/>
        <v>0</v>
      </c>
      <c r="M510" s="583">
        <f t="shared" si="373"/>
        <v>0</v>
      </c>
      <c r="N510" s="405" t="e">
        <f t="shared" si="369"/>
        <v>#DIV/0!</v>
      </c>
      <c r="O510" s="423" t="e">
        <f t="shared" ref="O510" si="374">AVERAGE(L510/J510*100)</f>
        <v>#DIV/0!</v>
      </c>
    </row>
    <row r="511" spans="1:15" ht="14.4" thickBot="1" x14ac:dyDescent="0.3">
      <c r="A511" s="374" t="s">
        <v>688</v>
      </c>
      <c r="B511" s="491">
        <v>120</v>
      </c>
      <c r="C511" s="407">
        <v>4214</v>
      </c>
      <c r="D511" s="408" t="s">
        <v>251</v>
      </c>
      <c r="E511" s="409">
        <v>100000</v>
      </c>
      <c r="F511" s="409">
        <v>350000</v>
      </c>
      <c r="G511" s="409">
        <f>F511/7.5345</f>
        <v>46452.982945119118</v>
      </c>
      <c r="H511" s="409">
        <v>46000</v>
      </c>
      <c r="I511" s="585">
        <f>H511*7.5345</f>
        <v>346587</v>
      </c>
      <c r="J511" s="409">
        <v>0</v>
      </c>
      <c r="K511" s="585">
        <f>J511*7.5345</f>
        <v>0</v>
      </c>
      <c r="L511" s="409">
        <v>0</v>
      </c>
      <c r="M511" s="585">
        <f>L511*7.5345</f>
        <v>0</v>
      </c>
      <c r="N511" s="410">
        <f>AVERAGE(J511/F511*100)</f>
        <v>0</v>
      </c>
      <c r="O511" s="423">
        <v>0</v>
      </c>
    </row>
    <row r="512" spans="1:15" s="29" customFormat="1" ht="14.4" thickTop="1" x14ac:dyDescent="0.25">
      <c r="A512" s="906"/>
      <c r="B512" s="907"/>
      <c r="C512" s="908"/>
      <c r="D512" s="417" t="s">
        <v>412</v>
      </c>
      <c r="E512" s="392"/>
      <c r="F512" s="391"/>
      <c r="G512" s="391"/>
      <c r="H512" s="391"/>
      <c r="I512" s="580"/>
      <c r="J512" s="391"/>
      <c r="K512" s="580"/>
      <c r="L512" s="391"/>
      <c r="M512" s="580"/>
      <c r="N512" s="936">
        <v>0</v>
      </c>
      <c r="O512" s="953">
        <v>0</v>
      </c>
    </row>
    <row r="513" spans="1:15" ht="13.8" x14ac:dyDescent="0.25">
      <c r="A513" s="909"/>
      <c r="B513" s="910"/>
      <c r="C513" s="911"/>
      <c r="D513" s="417" t="s">
        <v>195</v>
      </c>
      <c r="E513" s="382"/>
      <c r="F513" s="391"/>
      <c r="G513" s="391"/>
      <c r="H513" s="391"/>
      <c r="I513" s="580"/>
      <c r="J513" s="391"/>
      <c r="K513" s="580"/>
      <c r="L513" s="391"/>
      <c r="M513" s="580"/>
      <c r="N513" s="937"/>
      <c r="O513" s="938"/>
    </row>
    <row r="514" spans="1:15" ht="31.2" x14ac:dyDescent="0.3">
      <c r="A514" s="912"/>
      <c r="B514" s="913"/>
      <c r="C514" s="914"/>
      <c r="D514" s="461" t="s">
        <v>625</v>
      </c>
      <c r="E514" s="456">
        <v>100000</v>
      </c>
      <c r="F514" s="454">
        <f t="shared" ref="F514:M515" si="375">SUM(F515)</f>
        <v>0</v>
      </c>
      <c r="G514" s="454">
        <f t="shared" si="375"/>
        <v>0</v>
      </c>
      <c r="H514" s="454">
        <f t="shared" si="375"/>
        <v>0</v>
      </c>
      <c r="I514" s="581">
        <f t="shared" si="375"/>
        <v>0</v>
      </c>
      <c r="J514" s="454">
        <f t="shared" si="375"/>
        <v>0</v>
      </c>
      <c r="K514" s="581">
        <f t="shared" si="375"/>
        <v>0</v>
      </c>
      <c r="L514" s="454">
        <f t="shared" si="375"/>
        <v>70000</v>
      </c>
      <c r="M514" s="581">
        <f t="shared" si="375"/>
        <v>527415</v>
      </c>
      <c r="N514" s="937"/>
      <c r="O514" s="939"/>
    </row>
    <row r="515" spans="1:15" ht="13.8" x14ac:dyDescent="0.25">
      <c r="A515" s="377" t="s">
        <v>689</v>
      </c>
      <c r="B515" s="490"/>
      <c r="C515" s="373">
        <v>42</v>
      </c>
      <c r="D515" s="384" t="s">
        <v>250</v>
      </c>
      <c r="E515" s="381">
        <v>100000</v>
      </c>
      <c r="F515" s="381">
        <f t="shared" si="375"/>
        <v>0</v>
      </c>
      <c r="G515" s="381">
        <f t="shared" si="375"/>
        <v>0</v>
      </c>
      <c r="H515" s="381">
        <f t="shared" si="375"/>
        <v>0</v>
      </c>
      <c r="I515" s="584">
        <f t="shared" si="375"/>
        <v>0</v>
      </c>
      <c r="J515" s="381">
        <f t="shared" si="375"/>
        <v>0</v>
      </c>
      <c r="K515" s="584">
        <f t="shared" si="375"/>
        <v>0</v>
      </c>
      <c r="L515" s="381">
        <f t="shared" si="375"/>
        <v>70000</v>
      </c>
      <c r="M515" s="584">
        <f t="shared" si="375"/>
        <v>527415</v>
      </c>
      <c r="N515" s="405">
        <v>0</v>
      </c>
      <c r="O515" s="423">
        <v>0</v>
      </c>
    </row>
    <row r="516" spans="1:15" ht="13.8" x14ac:dyDescent="0.25">
      <c r="A516" s="374" t="s">
        <v>689</v>
      </c>
      <c r="B516" s="489"/>
      <c r="C516" s="386">
        <v>421</v>
      </c>
      <c r="D516" s="387" t="s">
        <v>96</v>
      </c>
      <c r="E516" s="382">
        <v>100000</v>
      </c>
      <c r="F516" s="382">
        <f t="shared" ref="F516:M516" si="376">SUM(F517:F517)</f>
        <v>0</v>
      </c>
      <c r="G516" s="382">
        <f t="shared" si="376"/>
        <v>0</v>
      </c>
      <c r="H516" s="382">
        <f t="shared" si="376"/>
        <v>0</v>
      </c>
      <c r="I516" s="583">
        <f t="shared" si="376"/>
        <v>0</v>
      </c>
      <c r="J516" s="382">
        <f t="shared" si="376"/>
        <v>0</v>
      </c>
      <c r="K516" s="583">
        <f t="shared" si="376"/>
        <v>0</v>
      </c>
      <c r="L516" s="382">
        <f t="shared" si="376"/>
        <v>70000</v>
      </c>
      <c r="M516" s="583">
        <f t="shared" si="376"/>
        <v>527415</v>
      </c>
      <c r="N516" s="405">
        <v>0</v>
      </c>
      <c r="O516" s="423">
        <v>0</v>
      </c>
    </row>
    <row r="517" spans="1:15" s="411" customFormat="1" ht="14.4" thickBot="1" x14ac:dyDescent="0.3">
      <c r="A517" s="428" t="s">
        <v>689</v>
      </c>
      <c r="B517" s="497">
        <v>121</v>
      </c>
      <c r="C517" s="407">
        <v>4214</v>
      </c>
      <c r="D517" s="408" t="s">
        <v>251</v>
      </c>
      <c r="E517" s="468">
        <v>100000</v>
      </c>
      <c r="F517" s="468">
        <v>0</v>
      </c>
      <c r="G517" s="409">
        <f t="shared" ref="G517:J517" si="377">F517/7.5345</f>
        <v>0</v>
      </c>
      <c r="H517" s="409">
        <f t="shared" si="377"/>
        <v>0</v>
      </c>
      <c r="I517" s="585">
        <f>H517*7.5345</f>
        <v>0</v>
      </c>
      <c r="J517" s="409">
        <f t="shared" si="377"/>
        <v>0</v>
      </c>
      <c r="K517" s="585">
        <f>J517*7.5345</f>
        <v>0</v>
      </c>
      <c r="L517" s="409">
        <v>70000</v>
      </c>
      <c r="M517" s="585">
        <f>L517*7.5345</f>
        <v>527415</v>
      </c>
      <c r="N517" s="480">
        <v>0</v>
      </c>
      <c r="O517" s="481">
        <v>0</v>
      </c>
    </row>
    <row r="518" spans="1:15" s="29" customFormat="1" ht="28.2" thickTop="1" x14ac:dyDescent="0.25">
      <c r="A518" s="422"/>
      <c r="B518" s="494"/>
      <c r="C518" s="42"/>
      <c r="D518" s="417" t="s">
        <v>246</v>
      </c>
      <c r="E518" s="392"/>
      <c r="F518" s="391"/>
      <c r="G518" s="391"/>
      <c r="H518" s="391"/>
      <c r="I518" s="580"/>
      <c r="J518" s="391"/>
      <c r="K518" s="580"/>
      <c r="L518" s="391"/>
      <c r="M518" s="580"/>
      <c r="N518" s="936">
        <f>AVERAGE(J520/H520*100)</f>
        <v>0</v>
      </c>
      <c r="O518" s="953">
        <v>0</v>
      </c>
    </row>
    <row r="519" spans="1:15" ht="13.8" x14ac:dyDescent="0.25">
      <c r="A519" s="422"/>
      <c r="B519" s="494"/>
      <c r="C519" s="42"/>
      <c r="D519" s="417" t="s">
        <v>209</v>
      </c>
      <c r="E519" s="382"/>
      <c r="F519" s="391"/>
      <c r="G519" s="391"/>
      <c r="H519" s="391"/>
      <c r="I519" s="580"/>
      <c r="J519" s="391"/>
      <c r="K519" s="580"/>
      <c r="L519" s="391"/>
      <c r="M519" s="580"/>
      <c r="N519" s="937"/>
      <c r="O519" s="938"/>
    </row>
    <row r="520" spans="1:15" ht="15.6" x14ac:dyDescent="0.3">
      <c r="A520" s="455"/>
      <c r="B520" s="495"/>
      <c r="C520" s="117"/>
      <c r="D520" s="461" t="s">
        <v>519</v>
      </c>
      <c r="E520" s="456">
        <v>760000</v>
      </c>
      <c r="F520" s="454">
        <f t="shared" ref="F520:M522" si="378">SUM(F521)</f>
        <v>400000</v>
      </c>
      <c r="G520" s="454">
        <f t="shared" si="378"/>
        <v>53089.123365850421</v>
      </c>
      <c r="H520" s="454">
        <f t="shared" si="378"/>
        <v>53000</v>
      </c>
      <c r="I520" s="581">
        <f t="shared" si="378"/>
        <v>399328.5</v>
      </c>
      <c r="J520" s="454">
        <f t="shared" si="378"/>
        <v>0</v>
      </c>
      <c r="K520" s="581">
        <f t="shared" si="378"/>
        <v>0</v>
      </c>
      <c r="L520" s="454">
        <f t="shared" si="378"/>
        <v>0</v>
      </c>
      <c r="M520" s="581">
        <f t="shared" si="378"/>
        <v>0</v>
      </c>
      <c r="N520" s="937"/>
      <c r="O520" s="939"/>
    </row>
    <row r="521" spans="1:15" s="773" customFormat="1" ht="17.399999999999999" customHeight="1" x14ac:dyDescent="0.3">
      <c r="A521" s="377" t="s">
        <v>690</v>
      </c>
      <c r="B521" s="490"/>
      <c r="C521" s="373">
        <v>42</v>
      </c>
      <c r="D521" s="384" t="s">
        <v>250</v>
      </c>
      <c r="E521" s="381">
        <v>760000</v>
      </c>
      <c r="F521" s="381">
        <f t="shared" si="378"/>
        <v>400000</v>
      </c>
      <c r="G521" s="381">
        <f t="shared" si="378"/>
        <v>53089.123365850421</v>
      </c>
      <c r="H521" s="381">
        <f t="shared" si="378"/>
        <v>53000</v>
      </c>
      <c r="I521" s="584">
        <f t="shared" si="378"/>
        <v>399328.5</v>
      </c>
      <c r="J521" s="381">
        <f t="shared" si="378"/>
        <v>0</v>
      </c>
      <c r="K521" s="584">
        <f t="shared" si="378"/>
        <v>0</v>
      </c>
      <c r="L521" s="381">
        <f t="shared" si="378"/>
        <v>0</v>
      </c>
      <c r="M521" s="584">
        <f t="shared" si="378"/>
        <v>0</v>
      </c>
      <c r="N521" s="405">
        <f t="shared" ref="N521:N523" si="379">AVERAGE(J521/H521*100)</f>
        <v>0</v>
      </c>
      <c r="O521" s="423">
        <v>0</v>
      </c>
    </row>
    <row r="522" spans="1:15" ht="13.8" x14ac:dyDescent="0.25">
      <c r="A522" s="374" t="s">
        <v>690</v>
      </c>
      <c r="B522" s="489"/>
      <c r="C522" s="386">
        <v>421</v>
      </c>
      <c r="D522" s="387" t="s">
        <v>96</v>
      </c>
      <c r="E522" s="382">
        <v>760000</v>
      </c>
      <c r="F522" s="382">
        <f t="shared" si="378"/>
        <v>400000</v>
      </c>
      <c r="G522" s="382">
        <f t="shared" si="378"/>
        <v>53089.123365850421</v>
      </c>
      <c r="H522" s="382">
        <f t="shared" si="378"/>
        <v>53000</v>
      </c>
      <c r="I522" s="583">
        <f t="shared" si="378"/>
        <v>399328.5</v>
      </c>
      <c r="J522" s="382">
        <f t="shared" si="378"/>
        <v>0</v>
      </c>
      <c r="K522" s="583">
        <f t="shared" si="378"/>
        <v>0</v>
      </c>
      <c r="L522" s="382">
        <f t="shared" si="378"/>
        <v>0</v>
      </c>
      <c r="M522" s="583">
        <f t="shared" si="378"/>
        <v>0</v>
      </c>
      <c r="N522" s="405">
        <f t="shared" si="379"/>
        <v>0</v>
      </c>
      <c r="O522" s="423">
        <v>0</v>
      </c>
    </row>
    <row r="523" spans="1:15" s="411" customFormat="1" ht="14.4" thickBot="1" x14ac:dyDescent="0.3">
      <c r="A523" s="428" t="s">
        <v>690</v>
      </c>
      <c r="B523" s="491">
        <v>122</v>
      </c>
      <c r="C523" s="407">
        <v>4212</v>
      </c>
      <c r="D523" s="408" t="s">
        <v>514</v>
      </c>
      <c r="E523" s="409">
        <v>760000</v>
      </c>
      <c r="F523" s="409">
        <v>400000</v>
      </c>
      <c r="G523" s="409">
        <f>F523/7.5345</f>
        <v>53089.123365850421</v>
      </c>
      <c r="H523" s="409">
        <v>53000</v>
      </c>
      <c r="I523" s="585">
        <f>H523*7.5345</f>
        <v>399328.5</v>
      </c>
      <c r="J523" s="409">
        <v>0</v>
      </c>
      <c r="K523" s="585">
        <f>J523*7.5345</f>
        <v>0</v>
      </c>
      <c r="L523" s="409">
        <v>0</v>
      </c>
      <c r="M523" s="585">
        <f>L523*7.5345</f>
        <v>0</v>
      </c>
      <c r="N523" s="480">
        <f t="shared" si="379"/>
        <v>0</v>
      </c>
      <c r="O523" s="481">
        <v>0</v>
      </c>
    </row>
    <row r="524" spans="1:15" s="29" customFormat="1" ht="14.4" thickTop="1" x14ac:dyDescent="0.25">
      <c r="A524" s="422"/>
      <c r="B524" s="494"/>
      <c r="C524" s="42"/>
      <c r="D524" s="417" t="s">
        <v>412</v>
      </c>
      <c r="E524" s="392"/>
      <c r="F524" s="391"/>
      <c r="G524" s="391"/>
      <c r="H524" s="391"/>
      <c r="I524" s="580"/>
      <c r="J524" s="391"/>
      <c r="K524" s="580"/>
      <c r="L524" s="391"/>
      <c r="M524" s="580"/>
      <c r="N524" s="936">
        <f>AVERAGE(J526/H526*100)</f>
        <v>740.74074074074076</v>
      </c>
      <c r="O524" s="953">
        <f>AVERAGE(L526/J526*100)</f>
        <v>250</v>
      </c>
    </row>
    <row r="525" spans="1:15" ht="13.8" x14ac:dyDescent="0.25">
      <c r="A525" s="422"/>
      <c r="B525" s="494"/>
      <c r="C525" s="42"/>
      <c r="D525" s="417" t="s">
        <v>626</v>
      </c>
      <c r="E525" s="382"/>
      <c r="F525" s="391"/>
      <c r="G525" s="391"/>
      <c r="H525" s="391"/>
      <c r="I525" s="580"/>
      <c r="J525" s="391"/>
      <c r="K525" s="580"/>
      <c r="L525" s="391"/>
      <c r="M525" s="580"/>
      <c r="N525" s="937"/>
      <c r="O525" s="938"/>
    </row>
    <row r="526" spans="1:15" ht="31.2" x14ac:dyDescent="0.3">
      <c r="A526" s="455"/>
      <c r="B526" s="495"/>
      <c r="C526" s="117"/>
      <c r="D526" s="461" t="s">
        <v>536</v>
      </c>
      <c r="E526" s="456">
        <v>100000</v>
      </c>
      <c r="F526" s="454">
        <f t="shared" ref="F526:M527" si="380">SUM(F527)</f>
        <v>200000</v>
      </c>
      <c r="G526" s="454">
        <f t="shared" si="380"/>
        <v>26544.56168292521</v>
      </c>
      <c r="H526" s="454">
        <f t="shared" si="380"/>
        <v>27000</v>
      </c>
      <c r="I526" s="581">
        <f t="shared" si="380"/>
        <v>203431.5</v>
      </c>
      <c r="J526" s="454">
        <f t="shared" si="380"/>
        <v>200000</v>
      </c>
      <c r="K526" s="581">
        <f t="shared" si="380"/>
        <v>1506900</v>
      </c>
      <c r="L526" s="454">
        <f t="shared" si="380"/>
        <v>500000</v>
      </c>
      <c r="M526" s="581">
        <f t="shared" si="380"/>
        <v>3767250</v>
      </c>
      <c r="N526" s="937"/>
      <c r="O526" s="939"/>
    </row>
    <row r="527" spans="1:15" ht="13.8" x14ac:dyDescent="0.25">
      <c r="A527" s="377" t="s">
        <v>691</v>
      </c>
      <c r="B527" s="490"/>
      <c r="C527" s="373">
        <v>42</v>
      </c>
      <c r="D527" s="384" t="s">
        <v>250</v>
      </c>
      <c r="E527" s="381">
        <v>100000</v>
      </c>
      <c r="F527" s="381">
        <f t="shared" si="380"/>
        <v>200000</v>
      </c>
      <c r="G527" s="381">
        <f t="shared" si="380"/>
        <v>26544.56168292521</v>
      </c>
      <c r="H527" s="381">
        <f t="shared" si="380"/>
        <v>27000</v>
      </c>
      <c r="I527" s="584">
        <f t="shared" si="380"/>
        <v>203431.5</v>
      </c>
      <c r="J527" s="381">
        <f t="shared" si="380"/>
        <v>200000</v>
      </c>
      <c r="K527" s="584">
        <f t="shared" si="380"/>
        <v>1506900</v>
      </c>
      <c r="L527" s="381">
        <f t="shared" si="380"/>
        <v>500000</v>
      </c>
      <c r="M527" s="584">
        <f t="shared" si="380"/>
        <v>3767250</v>
      </c>
      <c r="N527" s="405">
        <f t="shared" ref="N527:N530" si="381">AVERAGE(J527/H527*100)</f>
        <v>740.74074074074076</v>
      </c>
      <c r="O527" s="423">
        <f>AVERAGE(L527/J527*100)</f>
        <v>250</v>
      </c>
    </row>
    <row r="528" spans="1:15" s="231" customFormat="1" ht="13.8" x14ac:dyDescent="0.25">
      <c r="A528" s="374" t="s">
        <v>691</v>
      </c>
      <c r="B528" s="489"/>
      <c r="C528" s="386">
        <v>421</v>
      </c>
      <c r="D528" s="387" t="s">
        <v>96</v>
      </c>
      <c r="E528" s="382">
        <v>100000</v>
      </c>
      <c r="F528" s="382">
        <f t="shared" ref="F528:I528" si="382">SUM(F529:F530)</f>
        <v>200000</v>
      </c>
      <c r="G528" s="382">
        <f t="shared" si="382"/>
        <v>26544.56168292521</v>
      </c>
      <c r="H528" s="382">
        <f t="shared" si="382"/>
        <v>27000</v>
      </c>
      <c r="I528" s="583">
        <f t="shared" si="382"/>
        <v>203431.5</v>
      </c>
      <c r="J528" s="382">
        <f t="shared" ref="J528:L528" si="383">SUM(J529:J530)</f>
        <v>200000</v>
      </c>
      <c r="K528" s="583">
        <f t="shared" ref="K528:M528" si="384">SUM(K529:K530)</f>
        <v>1506900</v>
      </c>
      <c r="L528" s="382">
        <f t="shared" si="383"/>
        <v>500000</v>
      </c>
      <c r="M528" s="583">
        <f t="shared" si="384"/>
        <v>3767250</v>
      </c>
      <c r="N528" s="405">
        <f t="shared" si="381"/>
        <v>740.74074074074076</v>
      </c>
      <c r="O528" s="423">
        <f t="shared" ref="O528:O530" si="385">AVERAGE(L528/J528*100)</f>
        <v>250</v>
      </c>
    </row>
    <row r="529" spans="1:15" ht="13.8" hidden="1" customHeight="1" x14ac:dyDescent="0.25">
      <c r="A529" s="374" t="s">
        <v>490</v>
      </c>
      <c r="B529" s="489"/>
      <c r="C529" s="386">
        <v>4214</v>
      </c>
      <c r="D529" s="387" t="s">
        <v>251</v>
      </c>
      <c r="E529" s="382">
        <v>100000</v>
      </c>
      <c r="F529" s="382">
        <v>0</v>
      </c>
      <c r="G529" s="382">
        <v>0</v>
      </c>
      <c r="H529" s="382">
        <v>0</v>
      </c>
      <c r="I529" s="583">
        <v>0</v>
      </c>
      <c r="J529" s="382">
        <v>0</v>
      </c>
      <c r="K529" s="583">
        <v>0</v>
      </c>
      <c r="L529" s="382">
        <v>0</v>
      </c>
      <c r="M529" s="583">
        <v>0</v>
      </c>
      <c r="N529" s="405" t="e">
        <f t="shared" si="381"/>
        <v>#DIV/0!</v>
      </c>
      <c r="O529" s="423" t="e">
        <f t="shared" si="385"/>
        <v>#DIV/0!</v>
      </c>
    </row>
    <row r="530" spans="1:15" s="411" customFormat="1" ht="14.4" thickBot="1" x14ac:dyDescent="0.3">
      <c r="A530" s="428" t="s">
        <v>691</v>
      </c>
      <c r="B530" s="491">
        <v>123</v>
      </c>
      <c r="C530" s="407">
        <v>4214</v>
      </c>
      <c r="D530" s="408" t="s">
        <v>251</v>
      </c>
      <c r="E530" s="409">
        <v>100000</v>
      </c>
      <c r="F530" s="409">
        <v>200000</v>
      </c>
      <c r="G530" s="409">
        <f>F530/7.5345</f>
        <v>26544.56168292521</v>
      </c>
      <c r="H530" s="409">
        <v>27000</v>
      </c>
      <c r="I530" s="585">
        <f>H530*7.5345</f>
        <v>203431.5</v>
      </c>
      <c r="J530" s="409">
        <v>200000</v>
      </c>
      <c r="K530" s="585">
        <f>J530*7.5345</f>
        <v>1506900</v>
      </c>
      <c r="L530" s="409">
        <v>500000</v>
      </c>
      <c r="M530" s="585">
        <f>L530*7.5345</f>
        <v>3767250</v>
      </c>
      <c r="N530" s="480">
        <f t="shared" si="381"/>
        <v>740.74074074074076</v>
      </c>
      <c r="O530" s="481">
        <f t="shared" si="385"/>
        <v>250</v>
      </c>
    </row>
    <row r="531" spans="1:15" s="29" customFormat="1" ht="14.4" thickTop="1" x14ac:dyDescent="0.25">
      <c r="A531" s="422"/>
      <c r="B531" s="494"/>
      <c r="C531" s="42"/>
      <c r="D531" s="417" t="s">
        <v>412</v>
      </c>
      <c r="E531" s="392"/>
      <c r="F531" s="391"/>
      <c r="G531" s="391"/>
      <c r="H531" s="391"/>
      <c r="I531" s="580"/>
      <c r="J531" s="391"/>
      <c r="K531" s="580"/>
      <c r="L531" s="391"/>
      <c r="M531" s="580"/>
      <c r="N531" s="936">
        <f>AVERAGE(J533/H533*100)</f>
        <v>175</v>
      </c>
      <c r="O531" s="953">
        <f>AVERAGE(L533/J533*100)</f>
        <v>142.85714285714286</v>
      </c>
    </row>
    <row r="532" spans="1:15" ht="13.8" x14ac:dyDescent="0.25">
      <c r="A532" s="422"/>
      <c r="B532" s="494"/>
      <c r="C532" s="42"/>
      <c r="D532" s="416" t="s">
        <v>628</v>
      </c>
      <c r="E532" s="382"/>
      <c r="F532" s="391"/>
      <c r="G532" s="391"/>
      <c r="H532" s="391"/>
      <c r="I532" s="580"/>
      <c r="J532" s="391"/>
      <c r="K532" s="580"/>
      <c r="L532" s="391"/>
      <c r="M532" s="580"/>
      <c r="N532" s="937"/>
      <c r="O532" s="938"/>
    </row>
    <row r="533" spans="1:15" ht="31.2" x14ac:dyDescent="0.3">
      <c r="A533" s="455"/>
      <c r="B533" s="495"/>
      <c r="C533" s="117"/>
      <c r="D533" s="461" t="s">
        <v>545</v>
      </c>
      <c r="E533" s="456">
        <v>100000</v>
      </c>
      <c r="F533" s="454">
        <f t="shared" ref="F533:M534" si="386">SUM(F534)</f>
        <v>150000</v>
      </c>
      <c r="G533" s="454">
        <f t="shared" si="386"/>
        <v>19908.421262193908</v>
      </c>
      <c r="H533" s="454">
        <f t="shared" si="386"/>
        <v>20000</v>
      </c>
      <c r="I533" s="581">
        <f t="shared" si="386"/>
        <v>150690</v>
      </c>
      <c r="J533" s="454">
        <f t="shared" si="386"/>
        <v>35000</v>
      </c>
      <c r="K533" s="581">
        <f t="shared" si="386"/>
        <v>263707.5</v>
      </c>
      <c r="L533" s="454">
        <f t="shared" si="386"/>
        <v>50000</v>
      </c>
      <c r="M533" s="581">
        <f t="shared" si="386"/>
        <v>376725</v>
      </c>
      <c r="N533" s="937"/>
      <c r="O533" s="939"/>
    </row>
    <row r="534" spans="1:15" ht="13.8" x14ac:dyDescent="0.25">
      <c r="A534" s="377" t="s">
        <v>692</v>
      </c>
      <c r="B534" s="490"/>
      <c r="C534" s="373">
        <v>42</v>
      </c>
      <c r="D534" s="384" t="s">
        <v>250</v>
      </c>
      <c r="E534" s="381">
        <v>100000</v>
      </c>
      <c r="F534" s="381">
        <f t="shared" si="386"/>
        <v>150000</v>
      </c>
      <c r="G534" s="381">
        <f t="shared" si="386"/>
        <v>19908.421262193908</v>
      </c>
      <c r="H534" s="381">
        <f t="shared" si="386"/>
        <v>20000</v>
      </c>
      <c r="I534" s="584">
        <f t="shared" si="386"/>
        <v>150690</v>
      </c>
      <c r="J534" s="381">
        <f t="shared" si="386"/>
        <v>35000</v>
      </c>
      <c r="K534" s="584">
        <f t="shared" si="386"/>
        <v>263707.5</v>
      </c>
      <c r="L534" s="381">
        <f t="shared" si="386"/>
        <v>50000</v>
      </c>
      <c r="M534" s="584">
        <f t="shared" si="386"/>
        <v>376725</v>
      </c>
      <c r="N534" s="405">
        <f t="shared" ref="N534:N536" si="387">AVERAGE(J534/H534*100)</f>
        <v>175</v>
      </c>
      <c r="O534" s="423">
        <f>AVERAGE(L534/J534*100)</f>
        <v>142.85714285714286</v>
      </c>
    </row>
    <row r="535" spans="1:15" s="231" customFormat="1" ht="13.8" x14ac:dyDescent="0.25">
      <c r="A535" s="374" t="s">
        <v>692</v>
      </c>
      <c r="B535" s="489"/>
      <c r="C535" s="386">
        <v>421</v>
      </c>
      <c r="D535" s="387" t="s">
        <v>96</v>
      </c>
      <c r="E535" s="382">
        <v>100000</v>
      </c>
      <c r="F535" s="382">
        <f t="shared" ref="F535:M535" si="388">SUM(F536:F536)</f>
        <v>150000</v>
      </c>
      <c r="G535" s="382">
        <f t="shared" si="388"/>
        <v>19908.421262193908</v>
      </c>
      <c r="H535" s="382">
        <f t="shared" si="388"/>
        <v>20000</v>
      </c>
      <c r="I535" s="583">
        <f t="shared" si="388"/>
        <v>150690</v>
      </c>
      <c r="J535" s="382">
        <f t="shared" si="388"/>
        <v>35000</v>
      </c>
      <c r="K535" s="583">
        <f t="shared" si="388"/>
        <v>263707.5</v>
      </c>
      <c r="L535" s="382">
        <f t="shared" si="388"/>
        <v>50000</v>
      </c>
      <c r="M535" s="583">
        <f t="shared" si="388"/>
        <v>376725</v>
      </c>
      <c r="N535" s="405">
        <f t="shared" si="387"/>
        <v>175</v>
      </c>
      <c r="O535" s="423">
        <f t="shared" ref="O535:O536" si="389">AVERAGE(L535/J535*100)</f>
        <v>142.85714285714286</v>
      </c>
    </row>
    <row r="536" spans="1:15" s="411" customFormat="1" ht="14.4" thickBot="1" x14ac:dyDescent="0.3">
      <c r="A536" s="428" t="s">
        <v>692</v>
      </c>
      <c r="B536" s="491">
        <v>124</v>
      </c>
      <c r="C536" s="407">
        <v>4214</v>
      </c>
      <c r="D536" s="408" t="s">
        <v>251</v>
      </c>
      <c r="E536" s="409">
        <v>100000</v>
      </c>
      <c r="F536" s="409">
        <v>150000</v>
      </c>
      <c r="G536" s="409">
        <f>F536/7.5345</f>
        <v>19908.421262193908</v>
      </c>
      <c r="H536" s="409">
        <v>20000</v>
      </c>
      <c r="I536" s="585">
        <f>H536*7.5345</f>
        <v>150690</v>
      </c>
      <c r="J536" s="409">
        <v>35000</v>
      </c>
      <c r="K536" s="585">
        <f>J536*7.5345</f>
        <v>263707.5</v>
      </c>
      <c r="L536" s="409">
        <v>50000</v>
      </c>
      <c r="M536" s="585">
        <f>L536*7.5345</f>
        <v>376725</v>
      </c>
      <c r="N536" s="480">
        <f t="shared" si="387"/>
        <v>175</v>
      </c>
      <c r="O536" s="481">
        <f t="shared" si="389"/>
        <v>142.85714285714286</v>
      </c>
    </row>
    <row r="537" spans="1:15" s="29" customFormat="1" ht="14.4" thickTop="1" x14ac:dyDescent="0.25">
      <c r="A537" s="422"/>
      <c r="B537" s="494"/>
      <c r="C537" s="42"/>
      <c r="D537" s="417" t="s">
        <v>412</v>
      </c>
      <c r="E537" s="392"/>
      <c r="F537" s="391"/>
      <c r="G537" s="391"/>
      <c r="H537" s="391"/>
      <c r="I537" s="580"/>
      <c r="J537" s="391"/>
      <c r="K537" s="580"/>
      <c r="L537" s="391"/>
      <c r="M537" s="580"/>
      <c r="N537" s="936">
        <f>AVERAGE(J539/H539*100)</f>
        <v>0</v>
      </c>
      <c r="O537" s="953">
        <v>0</v>
      </c>
    </row>
    <row r="538" spans="1:15" ht="13.8" x14ac:dyDescent="0.25">
      <c r="A538" s="422"/>
      <c r="B538" s="494"/>
      <c r="C538" s="42"/>
      <c r="D538" s="416" t="s">
        <v>628</v>
      </c>
      <c r="E538" s="382"/>
      <c r="F538" s="391"/>
      <c r="G538" s="391"/>
      <c r="H538" s="391"/>
      <c r="I538" s="580"/>
      <c r="J538" s="391"/>
      <c r="K538" s="580"/>
      <c r="L538" s="391"/>
      <c r="M538" s="580"/>
      <c r="N538" s="937"/>
      <c r="O538" s="938"/>
    </row>
    <row r="539" spans="1:15" ht="31.2" x14ac:dyDescent="0.3">
      <c r="A539" s="455"/>
      <c r="B539" s="495"/>
      <c r="C539" s="117"/>
      <c r="D539" s="461" t="s">
        <v>649</v>
      </c>
      <c r="E539" s="456">
        <v>100000</v>
      </c>
      <c r="F539" s="454">
        <f t="shared" ref="F539:M540" si="390">SUM(F540)</f>
        <v>150000</v>
      </c>
      <c r="G539" s="454">
        <f t="shared" si="390"/>
        <v>19908.421262193908</v>
      </c>
      <c r="H539" s="454">
        <f t="shared" si="390"/>
        <v>50000</v>
      </c>
      <c r="I539" s="581">
        <f t="shared" si="390"/>
        <v>376725</v>
      </c>
      <c r="J539" s="454">
        <f t="shared" si="390"/>
        <v>0</v>
      </c>
      <c r="K539" s="581">
        <f t="shared" si="390"/>
        <v>0</v>
      </c>
      <c r="L539" s="454">
        <f t="shared" si="390"/>
        <v>0</v>
      </c>
      <c r="M539" s="581">
        <f t="shared" si="390"/>
        <v>0</v>
      </c>
      <c r="N539" s="937"/>
      <c r="O539" s="939"/>
    </row>
    <row r="540" spans="1:15" ht="13.8" x14ac:dyDescent="0.25">
      <c r="A540" s="377" t="s">
        <v>693</v>
      </c>
      <c r="B540" s="490"/>
      <c r="C540" s="373">
        <v>42</v>
      </c>
      <c r="D540" s="384" t="s">
        <v>250</v>
      </c>
      <c r="E540" s="381">
        <v>100000</v>
      </c>
      <c r="F540" s="381">
        <f t="shared" si="390"/>
        <v>150000</v>
      </c>
      <c r="G540" s="381">
        <f t="shared" si="390"/>
        <v>19908.421262193908</v>
      </c>
      <c r="H540" s="381">
        <f t="shared" si="390"/>
        <v>50000</v>
      </c>
      <c r="I540" s="584">
        <f t="shared" si="390"/>
        <v>376725</v>
      </c>
      <c r="J540" s="381">
        <f t="shared" si="390"/>
        <v>0</v>
      </c>
      <c r="K540" s="584">
        <f t="shared" si="390"/>
        <v>0</v>
      </c>
      <c r="L540" s="381">
        <f t="shared" si="390"/>
        <v>0</v>
      </c>
      <c r="M540" s="584">
        <f t="shared" si="390"/>
        <v>0</v>
      </c>
      <c r="N540" s="405">
        <f t="shared" ref="N540:N542" si="391">AVERAGE(J540/H540*100)</f>
        <v>0</v>
      </c>
      <c r="O540" s="423">
        <v>0</v>
      </c>
    </row>
    <row r="541" spans="1:15" s="231" customFormat="1" ht="13.8" x14ac:dyDescent="0.25">
      <c r="A541" s="374" t="s">
        <v>693</v>
      </c>
      <c r="B541" s="489"/>
      <c r="C541" s="386">
        <v>421</v>
      </c>
      <c r="D541" s="387" t="s">
        <v>96</v>
      </c>
      <c r="E541" s="382">
        <v>100000</v>
      </c>
      <c r="F541" s="382">
        <f t="shared" ref="F541:M541" si="392">SUM(F542:F542)</f>
        <v>150000</v>
      </c>
      <c r="G541" s="382">
        <f t="shared" si="392"/>
        <v>19908.421262193908</v>
      </c>
      <c r="H541" s="382">
        <f t="shared" si="392"/>
        <v>50000</v>
      </c>
      <c r="I541" s="583">
        <f t="shared" si="392"/>
        <v>376725</v>
      </c>
      <c r="J541" s="382">
        <f t="shared" si="392"/>
        <v>0</v>
      </c>
      <c r="K541" s="583">
        <f t="shared" si="392"/>
        <v>0</v>
      </c>
      <c r="L541" s="382">
        <f t="shared" si="392"/>
        <v>0</v>
      </c>
      <c r="M541" s="583">
        <f t="shared" si="392"/>
        <v>0</v>
      </c>
      <c r="N541" s="405">
        <f t="shared" si="391"/>
        <v>0</v>
      </c>
      <c r="O541" s="423">
        <v>0</v>
      </c>
    </row>
    <row r="542" spans="1:15" ht="14.4" thickBot="1" x14ac:dyDescent="0.3">
      <c r="A542" s="828" t="s">
        <v>693</v>
      </c>
      <c r="B542" s="829">
        <v>125</v>
      </c>
      <c r="C542" s="830">
        <v>4214</v>
      </c>
      <c r="D542" s="831" t="s">
        <v>251</v>
      </c>
      <c r="E542" s="832">
        <v>100000</v>
      </c>
      <c r="F542" s="832">
        <v>150000</v>
      </c>
      <c r="G542" s="832">
        <f>F542/7.5345</f>
        <v>19908.421262193908</v>
      </c>
      <c r="H542" s="832">
        <v>50000</v>
      </c>
      <c r="I542" s="833">
        <f>H542*7.5345</f>
        <v>376725</v>
      </c>
      <c r="J542" s="832">
        <v>0</v>
      </c>
      <c r="K542" s="833">
        <f>J542*7.5345</f>
        <v>0</v>
      </c>
      <c r="L542" s="832">
        <v>0</v>
      </c>
      <c r="M542" s="833">
        <f>L542*7.5345</f>
        <v>0</v>
      </c>
      <c r="N542" s="834">
        <f t="shared" si="391"/>
        <v>0</v>
      </c>
      <c r="O542" s="835">
        <v>0</v>
      </c>
    </row>
    <row r="543" spans="1:15" ht="18.600000000000001" hidden="1" thickTop="1" thickBot="1" x14ac:dyDescent="0.35">
      <c r="A543" s="946" t="s">
        <v>533</v>
      </c>
      <c r="B543" s="947"/>
      <c r="C543" s="947"/>
      <c r="D543" s="948"/>
      <c r="E543" s="824">
        <v>120000</v>
      </c>
      <c r="F543" s="824">
        <f t="shared" ref="F543:I543" si="393">SUM(F546)</f>
        <v>0</v>
      </c>
      <c r="G543" s="824">
        <f t="shared" si="393"/>
        <v>0</v>
      </c>
      <c r="H543" s="824">
        <f t="shared" si="393"/>
        <v>0</v>
      </c>
      <c r="I543" s="825">
        <f t="shared" si="393"/>
        <v>0</v>
      </c>
      <c r="J543" s="824">
        <f t="shared" ref="J543:L543" si="394">SUM(J546)</f>
        <v>0</v>
      </c>
      <c r="K543" s="825">
        <f t="shared" ref="K543:M543" si="395">SUM(K546)</f>
        <v>0</v>
      </c>
      <c r="L543" s="824">
        <f t="shared" si="394"/>
        <v>0</v>
      </c>
      <c r="M543" s="825">
        <f t="shared" si="395"/>
        <v>0</v>
      </c>
      <c r="N543" s="826">
        <v>0</v>
      </c>
      <c r="O543" s="827">
        <v>0</v>
      </c>
    </row>
    <row r="544" spans="1:15" s="608" customFormat="1" ht="13.8" hidden="1" x14ac:dyDescent="0.25">
      <c r="A544" s="592"/>
      <c r="B544" s="593"/>
      <c r="C544" s="593"/>
      <c r="D544" s="594" t="s">
        <v>413</v>
      </c>
      <c r="E544" s="595"/>
      <c r="F544" s="596"/>
      <c r="G544" s="596"/>
      <c r="H544" s="596"/>
      <c r="I544" s="597"/>
      <c r="J544" s="596"/>
      <c r="K544" s="597"/>
      <c r="L544" s="596"/>
      <c r="M544" s="597"/>
      <c r="N544" s="954">
        <v>0</v>
      </c>
      <c r="O544" s="956">
        <v>0</v>
      </c>
    </row>
    <row r="545" spans="1:15" s="608" customFormat="1" ht="13.8" hidden="1" x14ac:dyDescent="0.25">
      <c r="A545" s="592"/>
      <c r="B545" s="593"/>
      <c r="C545" s="593"/>
      <c r="D545" s="594" t="s">
        <v>195</v>
      </c>
      <c r="E545" s="600"/>
      <c r="F545" s="596"/>
      <c r="G545" s="596"/>
      <c r="H545" s="596"/>
      <c r="I545" s="597"/>
      <c r="J545" s="596"/>
      <c r="K545" s="597"/>
      <c r="L545" s="596"/>
      <c r="M545" s="597"/>
      <c r="N545" s="955"/>
      <c r="O545" s="957"/>
    </row>
    <row r="546" spans="1:15" s="608" customFormat="1" ht="15.6" hidden="1" x14ac:dyDescent="0.3">
      <c r="A546" s="592"/>
      <c r="B546" s="593"/>
      <c r="C546" s="593"/>
      <c r="D546" s="629" t="s">
        <v>223</v>
      </c>
      <c r="E546" s="600">
        <v>120000</v>
      </c>
      <c r="F546" s="606">
        <f t="shared" ref="F546:M547" si="396">SUM(F547)</f>
        <v>0</v>
      </c>
      <c r="G546" s="606">
        <f t="shared" si="396"/>
        <v>0</v>
      </c>
      <c r="H546" s="606">
        <f t="shared" si="396"/>
        <v>0</v>
      </c>
      <c r="I546" s="607">
        <f t="shared" si="396"/>
        <v>0</v>
      </c>
      <c r="J546" s="606">
        <f t="shared" si="396"/>
        <v>0</v>
      </c>
      <c r="K546" s="607">
        <f t="shared" si="396"/>
        <v>0</v>
      </c>
      <c r="L546" s="606">
        <f t="shared" si="396"/>
        <v>0</v>
      </c>
      <c r="M546" s="607">
        <f t="shared" si="396"/>
        <v>0</v>
      </c>
      <c r="N546" s="955"/>
      <c r="O546" s="957"/>
    </row>
    <row r="547" spans="1:15" s="608" customFormat="1" ht="13.8" hidden="1" x14ac:dyDescent="0.25">
      <c r="A547" s="609" t="s">
        <v>491</v>
      </c>
      <c r="B547" s="630"/>
      <c r="C547" s="611">
        <v>42</v>
      </c>
      <c r="D547" s="612" t="s">
        <v>250</v>
      </c>
      <c r="E547" s="613">
        <v>120000</v>
      </c>
      <c r="F547" s="613">
        <f t="shared" si="396"/>
        <v>0</v>
      </c>
      <c r="G547" s="613">
        <f t="shared" si="396"/>
        <v>0</v>
      </c>
      <c r="H547" s="613">
        <f t="shared" si="396"/>
        <v>0</v>
      </c>
      <c r="I547" s="614">
        <f t="shared" si="396"/>
        <v>0</v>
      </c>
      <c r="J547" s="613">
        <f t="shared" si="396"/>
        <v>0</v>
      </c>
      <c r="K547" s="614">
        <f t="shared" si="396"/>
        <v>0</v>
      </c>
      <c r="L547" s="613">
        <f t="shared" si="396"/>
        <v>0</v>
      </c>
      <c r="M547" s="614">
        <f t="shared" si="396"/>
        <v>0</v>
      </c>
      <c r="N547" s="601">
        <v>0</v>
      </c>
      <c r="O547" s="602">
        <v>0</v>
      </c>
    </row>
    <row r="548" spans="1:15" s="608" customFormat="1" ht="13.8" hidden="1" x14ac:dyDescent="0.25">
      <c r="A548" s="615" t="s">
        <v>491</v>
      </c>
      <c r="B548" s="631"/>
      <c r="C548" s="617">
        <v>426</v>
      </c>
      <c r="D548" s="618" t="s">
        <v>117</v>
      </c>
      <c r="E548" s="600">
        <v>120000</v>
      </c>
      <c r="F548" s="600">
        <f t="shared" ref="F548:I548" si="397">SUM(F549:F550)</f>
        <v>0</v>
      </c>
      <c r="G548" s="600">
        <f t="shared" si="397"/>
        <v>0</v>
      </c>
      <c r="H548" s="600">
        <f t="shared" si="397"/>
        <v>0</v>
      </c>
      <c r="I548" s="619">
        <f t="shared" si="397"/>
        <v>0</v>
      </c>
      <c r="J548" s="600">
        <f t="shared" ref="J548:L548" si="398">SUM(J549:J550)</f>
        <v>0</v>
      </c>
      <c r="K548" s="619">
        <f t="shared" ref="K548:M548" si="399">SUM(K549:K550)</f>
        <v>0</v>
      </c>
      <c r="L548" s="600">
        <f t="shared" si="398"/>
        <v>0</v>
      </c>
      <c r="M548" s="619">
        <f t="shared" si="399"/>
        <v>0</v>
      </c>
      <c r="N548" s="601">
        <v>0</v>
      </c>
      <c r="O548" s="602">
        <v>0</v>
      </c>
    </row>
    <row r="549" spans="1:15" s="608" customFormat="1" ht="13.8" hidden="1" x14ac:dyDescent="0.25">
      <c r="A549" s="615" t="s">
        <v>491</v>
      </c>
      <c r="B549" s="631"/>
      <c r="C549" s="617">
        <v>4263</v>
      </c>
      <c r="D549" s="618" t="s">
        <v>260</v>
      </c>
      <c r="E549" s="600"/>
      <c r="F549" s="600">
        <v>0</v>
      </c>
      <c r="G549" s="600">
        <v>0</v>
      </c>
      <c r="H549" s="600">
        <v>0</v>
      </c>
      <c r="I549" s="619">
        <v>0</v>
      </c>
      <c r="J549" s="600">
        <v>0</v>
      </c>
      <c r="K549" s="619">
        <v>0</v>
      </c>
      <c r="L549" s="600">
        <v>0</v>
      </c>
      <c r="M549" s="619">
        <v>0</v>
      </c>
      <c r="N549" s="601">
        <v>0</v>
      </c>
      <c r="O549" s="602">
        <v>0</v>
      </c>
    </row>
    <row r="550" spans="1:15" s="608" customFormat="1" ht="14.4" hidden="1" thickBot="1" x14ac:dyDescent="0.3">
      <c r="A550" s="615" t="s">
        <v>491</v>
      </c>
      <c r="B550" s="632"/>
      <c r="C550" s="633">
        <v>4264</v>
      </c>
      <c r="D550" s="634" t="s">
        <v>534</v>
      </c>
      <c r="E550" s="635">
        <v>120000</v>
      </c>
      <c r="F550" s="635">
        <v>0</v>
      </c>
      <c r="G550" s="635">
        <v>0</v>
      </c>
      <c r="H550" s="635">
        <v>0</v>
      </c>
      <c r="I550" s="636">
        <v>0</v>
      </c>
      <c r="J550" s="635">
        <v>0</v>
      </c>
      <c r="K550" s="636">
        <v>0</v>
      </c>
      <c r="L550" s="635">
        <v>0</v>
      </c>
      <c r="M550" s="636">
        <v>0</v>
      </c>
      <c r="N550" s="637">
        <v>0</v>
      </c>
      <c r="O550" s="638">
        <v>0</v>
      </c>
    </row>
    <row r="551" spans="1:15" ht="18" hidden="1" thickBot="1" x14ac:dyDescent="0.35">
      <c r="A551" s="943" t="s">
        <v>465</v>
      </c>
      <c r="B551" s="944"/>
      <c r="C551" s="944"/>
      <c r="D551" s="945"/>
      <c r="E551" s="443">
        <v>0</v>
      </c>
      <c r="F551" s="578">
        <f t="shared" ref="F551:I551" si="400">F553</f>
        <v>0</v>
      </c>
      <c r="G551" s="578">
        <f t="shared" si="400"/>
        <v>0</v>
      </c>
      <c r="H551" s="443">
        <f t="shared" si="400"/>
        <v>0</v>
      </c>
      <c r="I551" s="578">
        <f t="shared" si="400"/>
        <v>0</v>
      </c>
      <c r="J551" s="443">
        <f t="shared" ref="J551:L551" si="401">J553</f>
        <v>0</v>
      </c>
      <c r="K551" s="578">
        <f t="shared" ref="K551:M551" si="402">K553</f>
        <v>0</v>
      </c>
      <c r="L551" s="443">
        <f t="shared" si="401"/>
        <v>0</v>
      </c>
      <c r="M551" s="578">
        <f t="shared" si="402"/>
        <v>0</v>
      </c>
      <c r="N551" s="445">
        <v>0</v>
      </c>
      <c r="O551" s="446">
        <v>0</v>
      </c>
    </row>
    <row r="552" spans="1:15" s="608" customFormat="1" ht="15.6" hidden="1" x14ac:dyDescent="0.3">
      <c r="A552" s="592"/>
      <c r="B552" s="593"/>
      <c r="C552" s="593"/>
      <c r="D552" s="594" t="s">
        <v>414</v>
      </c>
      <c r="E552" s="595"/>
      <c r="F552" s="639"/>
      <c r="G552" s="639"/>
      <c r="H552" s="760"/>
      <c r="I552" s="639"/>
      <c r="J552" s="760"/>
      <c r="K552" s="639"/>
      <c r="L552" s="760"/>
      <c r="M552" s="639"/>
      <c r="N552" s="949">
        <v>0</v>
      </c>
      <c r="O552" s="951">
        <v>0</v>
      </c>
    </row>
    <row r="553" spans="1:15" s="608" customFormat="1" ht="15.6" hidden="1" x14ac:dyDescent="0.3">
      <c r="A553" s="592"/>
      <c r="B553" s="593"/>
      <c r="C553" s="593"/>
      <c r="D553" s="629" t="s">
        <v>223</v>
      </c>
      <c r="E553" s="600">
        <v>0</v>
      </c>
      <c r="F553" s="607">
        <f t="shared" ref="F553:I553" si="403">F554+F560</f>
        <v>0</v>
      </c>
      <c r="G553" s="607">
        <f t="shared" si="403"/>
        <v>0</v>
      </c>
      <c r="H553" s="606">
        <f t="shared" si="403"/>
        <v>0</v>
      </c>
      <c r="I553" s="607">
        <f t="shared" si="403"/>
        <v>0</v>
      </c>
      <c r="J553" s="606">
        <f t="shared" ref="J553:L553" si="404">J554+J560</f>
        <v>0</v>
      </c>
      <c r="K553" s="607">
        <f t="shared" ref="K553:M553" si="405">K554+K560</f>
        <v>0</v>
      </c>
      <c r="L553" s="606">
        <f t="shared" si="404"/>
        <v>0</v>
      </c>
      <c r="M553" s="607">
        <f t="shared" si="405"/>
        <v>0</v>
      </c>
      <c r="N553" s="950"/>
      <c r="O553" s="952"/>
    </row>
    <row r="554" spans="1:15" s="608" customFormat="1" ht="13.8" hidden="1" x14ac:dyDescent="0.25">
      <c r="A554" s="609" t="s">
        <v>492</v>
      </c>
      <c r="B554" s="610"/>
      <c r="C554" s="611">
        <v>34</v>
      </c>
      <c r="D554" s="612" t="s">
        <v>69</v>
      </c>
      <c r="E554" s="613">
        <v>0</v>
      </c>
      <c r="F554" s="614">
        <v>0</v>
      </c>
      <c r="G554" s="614">
        <v>0</v>
      </c>
      <c r="H554" s="613">
        <v>0</v>
      </c>
      <c r="I554" s="614">
        <v>0</v>
      </c>
      <c r="J554" s="613">
        <v>0</v>
      </c>
      <c r="K554" s="614">
        <v>0</v>
      </c>
      <c r="L554" s="613">
        <v>0</v>
      </c>
      <c r="M554" s="614">
        <v>0</v>
      </c>
      <c r="N554" s="601">
        <v>0</v>
      </c>
      <c r="O554" s="602">
        <v>0</v>
      </c>
    </row>
    <row r="555" spans="1:15" s="608" customFormat="1" ht="13.8" hidden="1" x14ac:dyDescent="0.25">
      <c r="A555" s="615" t="s">
        <v>492</v>
      </c>
      <c r="B555" s="616"/>
      <c r="C555" s="617">
        <v>342</v>
      </c>
      <c r="D555" s="618" t="s">
        <v>415</v>
      </c>
      <c r="E555" s="600">
        <v>0</v>
      </c>
      <c r="F555" s="619">
        <v>0</v>
      </c>
      <c r="G555" s="619">
        <v>0</v>
      </c>
      <c r="H555" s="600">
        <v>0</v>
      </c>
      <c r="I555" s="619">
        <v>0</v>
      </c>
      <c r="J555" s="600">
        <v>0</v>
      </c>
      <c r="K555" s="619">
        <v>0</v>
      </c>
      <c r="L555" s="600">
        <v>0</v>
      </c>
      <c r="M555" s="619">
        <v>0</v>
      </c>
      <c r="N555" s="601">
        <v>0</v>
      </c>
      <c r="O555" s="602">
        <v>0</v>
      </c>
    </row>
    <row r="556" spans="1:15" s="647" customFormat="1" ht="27.6" hidden="1" x14ac:dyDescent="0.25">
      <c r="A556" s="640" t="s">
        <v>492</v>
      </c>
      <c r="B556" s="616"/>
      <c r="C556" s="641">
        <v>3423</v>
      </c>
      <c r="D556" s="642" t="s">
        <v>416</v>
      </c>
      <c r="E556" s="643">
        <v>0</v>
      </c>
      <c r="F556" s="644">
        <v>0</v>
      </c>
      <c r="G556" s="619">
        <v>0</v>
      </c>
      <c r="H556" s="600">
        <v>0</v>
      </c>
      <c r="I556" s="619">
        <v>0</v>
      </c>
      <c r="J556" s="600">
        <v>0</v>
      </c>
      <c r="K556" s="619">
        <v>0</v>
      </c>
      <c r="L556" s="600">
        <v>0</v>
      </c>
      <c r="M556" s="619">
        <v>0</v>
      </c>
      <c r="N556" s="645">
        <v>0</v>
      </c>
      <c r="O556" s="646">
        <v>0</v>
      </c>
    </row>
    <row r="557" spans="1:15" s="608" customFormat="1" ht="13.8" hidden="1" x14ac:dyDescent="0.25">
      <c r="A557" s="615" t="s">
        <v>492</v>
      </c>
      <c r="B557" s="616"/>
      <c r="C557" s="617">
        <v>3425</v>
      </c>
      <c r="D557" s="618" t="s">
        <v>417</v>
      </c>
      <c r="E557" s="600">
        <v>0</v>
      </c>
      <c r="F557" s="619">
        <v>0</v>
      </c>
      <c r="G557" s="619">
        <v>0</v>
      </c>
      <c r="H557" s="600">
        <v>0</v>
      </c>
      <c r="I557" s="619">
        <v>0</v>
      </c>
      <c r="J557" s="600">
        <v>0</v>
      </c>
      <c r="K557" s="619">
        <v>0</v>
      </c>
      <c r="L557" s="600">
        <v>0</v>
      </c>
      <c r="M557" s="619">
        <v>0</v>
      </c>
      <c r="N557" s="601">
        <v>0</v>
      </c>
      <c r="O557" s="602">
        <v>0</v>
      </c>
    </row>
    <row r="558" spans="1:15" s="608" customFormat="1" ht="13.8" hidden="1" x14ac:dyDescent="0.25">
      <c r="A558" s="615" t="s">
        <v>492</v>
      </c>
      <c r="B558" s="616"/>
      <c r="C558" s="617">
        <v>343</v>
      </c>
      <c r="D558" s="618" t="s">
        <v>70</v>
      </c>
      <c r="E558" s="600">
        <v>0</v>
      </c>
      <c r="F558" s="619">
        <v>0</v>
      </c>
      <c r="G558" s="619">
        <v>0</v>
      </c>
      <c r="H558" s="600">
        <v>0</v>
      </c>
      <c r="I558" s="619">
        <v>0</v>
      </c>
      <c r="J558" s="600">
        <v>0</v>
      </c>
      <c r="K558" s="619">
        <v>0</v>
      </c>
      <c r="L558" s="600">
        <v>0</v>
      </c>
      <c r="M558" s="619">
        <v>0</v>
      </c>
      <c r="N558" s="601">
        <v>0</v>
      </c>
      <c r="O558" s="602">
        <v>0</v>
      </c>
    </row>
    <row r="559" spans="1:15" s="608" customFormat="1" ht="13.8" hidden="1" x14ac:dyDescent="0.25">
      <c r="A559" s="615" t="s">
        <v>492</v>
      </c>
      <c r="B559" s="616"/>
      <c r="C559" s="617">
        <v>3431</v>
      </c>
      <c r="D559" s="618" t="s">
        <v>71</v>
      </c>
      <c r="E559" s="600">
        <v>0</v>
      </c>
      <c r="F559" s="619">
        <v>0</v>
      </c>
      <c r="G559" s="619">
        <v>0</v>
      </c>
      <c r="H559" s="600">
        <v>0</v>
      </c>
      <c r="I559" s="619">
        <v>0</v>
      </c>
      <c r="J559" s="600">
        <v>0</v>
      </c>
      <c r="K559" s="619">
        <v>0</v>
      </c>
      <c r="L559" s="600">
        <v>0</v>
      </c>
      <c r="M559" s="619">
        <v>0</v>
      </c>
      <c r="N559" s="601">
        <v>0</v>
      </c>
      <c r="O559" s="602">
        <v>0</v>
      </c>
    </row>
    <row r="560" spans="1:15" s="608" customFormat="1" ht="13.8" hidden="1" x14ac:dyDescent="0.25">
      <c r="A560" s="609" t="s">
        <v>492</v>
      </c>
      <c r="B560" s="610"/>
      <c r="C560" s="611">
        <v>54</v>
      </c>
      <c r="D560" s="612" t="s">
        <v>418</v>
      </c>
      <c r="E560" s="613">
        <v>0</v>
      </c>
      <c r="F560" s="614">
        <f t="shared" ref="F560:M561" si="406">F561</f>
        <v>0</v>
      </c>
      <c r="G560" s="614">
        <f t="shared" si="406"/>
        <v>0</v>
      </c>
      <c r="H560" s="613">
        <f t="shared" si="406"/>
        <v>0</v>
      </c>
      <c r="I560" s="614">
        <f t="shared" si="406"/>
        <v>0</v>
      </c>
      <c r="J560" s="613">
        <f t="shared" si="406"/>
        <v>0</v>
      </c>
      <c r="K560" s="614">
        <f t="shared" si="406"/>
        <v>0</v>
      </c>
      <c r="L560" s="613">
        <f t="shared" si="406"/>
        <v>0</v>
      </c>
      <c r="M560" s="614">
        <f t="shared" si="406"/>
        <v>0</v>
      </c>
      <c r="N560" s="601">
        <v>0</v>
      </c>
      <c r="O560" s="602">
        <v>0</v>
      </c>
    </row>
    <row r="561" spans="1:15" s="648" customFormat="1" ht="27.6" hidden="1" x14ac:dyDescent="0.25">
      <c r="A561" s="640" t="s">
        <v>492</v>
      </c>
      <c r="B561" s="616"/>
      <c r="C561" s="641">
        <v>545</v>
      </c>
      <c r="D561" s="642" t="s">
        <v>521</v>
      </c>
      <c r="E561" s="643">
        <v>0</v>
      </c>
      <c r="F561" s="644">
        <f t="shared" si="406"/>
        <v>0</v>
      </c>
      <c r="G561" s="619">
        <f t="shared" si="406"/>
        <v>0</v>
      </c>
      <c r="H561" s="600">
        <f t="shared" si="406"/>
        <v>0</v>
      </c>
      <c r="I561" s="619">
        <f t="shared" si="406"/>
        <v>0</v>
      </c>
      <c r="J561" s="600">
        <f t="shared" si="406"/>
        <v>0</v>
      </c>
      <c r="K561" s="619">
        <f t="shared" si="406"/>
        <v>0</v>
      </c>
      <c r="L561" s="600">
        <f t="shared" si="406"/>
        <v>0</v>
      </c>
      <c r="M561" s="619">
        <f t="shared" si="406"/>
        <v>0</v>
      </c>
      <c r="N561" s="645">
        <v>0</v>
      </c>
      <c r="O561" s="646">
        <v>0</v>
      </c>
    </row>
    <row r="562" spans="1:15" s="648" customFormat="1" ht="28.2" hidden="1" thickBot="1" x14ac:dyDescent="0.3">
      <c r="A562" s="640" t="s">
        <v>492</v>
      </c>
      <c r="B562" s="649"/>
      <c r="C562" s="650">
        <v>5453</v>
      </c>
      <c r="D562" s="651" t="s">
        <v>522</v>
      </c>
      <c r="E562" s="652">
        <v>0</v>
      </c>
      <c r="F562" s="653">
        <v>0</v>
      </c>
      <c r="G562" s="636">
        <v>0</v>
      </c>
      <c r="H562" s="635">
        <v>0</v>
      </c>
      <c r="I562" s="636">
        <v>0</v>
      </c>
      <c r="J562" s="635">
        <v>0</v>
      </c>
      <c r="K562" s="636">
        <v>0</v>
      </c>
      <c r="L562" s="635">
        <v>0</v>
      </c>
      <c r="M562" s="636">
        <v>0</v>
      </c>
      <c r="N562" s="654">
        <v>0</v>
      </c>
      <c r="O562" s="655">
        <v>0</v>
      </c>
    </row>
    <row r="563" spans="1:15" s="444" customFormat="1" ht="36.6" customHeight="1" thickBot="1" x14ac:dyDescent="0.35">
      <c r="A563" s="933" t="s">
        <v>581</v>
      </c>
      <c r="B563" s="934"/>
      <c r="C563" s="934"/>
      <c r="D563" s="935"/>
      <c r="E563" s="443" t="e">
        <f>SUM(E566+#REF!+E639+E649+E655+E661)</f>
        <v>#REF!</v>
      </c>
      <c r="F563" s="657">
        <f t="shared" ref="F563:I563" si="407">SUM(F566+F581+F587)</f>
        <v>363000</v>
      </c>
      <c r="G563" s="657">
        <f t="shared" si="407"/>
        <v>48178.379454509261</v>
      </c>
      <c r="H563" s="657">
        <f t="shared" si="407"/>
        <v>48500</v>
      </c>
      <c r="I563" s="662">
        <f t="shared" si="407"/>
        <v>365423.25</v>
      </c>
      <c r="J563" s="657">
        <f t="shared" ref="J563:L563" si="408">SUM(J566+J581+J587)</f>
        <v>118000</v>
      </c>
      <c r="K563" s="662">
        <f t="shared" ref="K563:M563" si="409">SUM(K566+K581+K587)</f>
        <v>889071</v>
      </c>
      <c r="L563" s="657">
        <f t="shared" si="408"/>
        <v>62000</v>
      </c>
      <c r="M563" s="662">
        <f t="shared" si="409"/>
        <v>467139</v>
      </c>
      <c r="N563" s="664">
        <f>AVERAGE(J563/H563*100)</f>
        <v>243.29896907216494</v>
      </c>
      <c r="O563" s="665">
        <f>AVERAGE(L563/J563*100)</f>
        <v>52.542372881355938</v>
      </c>
    </row>
    <row r="564" spans="1:15" ht="13.8" x14ac:dyDescent="0.25">
      <c r="A564" s="422"/>
      <c r="B564" s="42"/>
      <c r="C564" s="42"/>
      <c r="D564" s="416" t="s">
        <v>178</v>
      </c>
      <c r="E564" s="406"/>
      <c r="F564" s="391"/>
      <c r="G564" s="391"/>
      <c r="H564" s="391"/>
      <c r="I564" s="580"/>
      <c r="J564" s="391"/>
      <c r="K564" s="580"/>
      <c r="L564" s="391"/>
      <c r="M564" s="580"/>
      <c r="N564" s="936">
        <f>AVERAGE(J566/H566*100)</f>
        <v>230.61013443640124</v>
      </c>
      <c r="O564" s="938">
        <f>AVERAGE(L566/J566*100)</f>
        <v>50.493273542600889</v>
      </c>
    </row>
    <row r="565" spans="1:15" ht="13.8" x14ac:dyDescent="0.25">
      <c r="A565" s="422"/>
      <c r="B565" s="42"/>
      <c r="C565" s="42"/>
      <c r="D565" s="416" t="s">
        <v>627</v>
      </c>
      <c r="E565" s="399"/>
      <c r="F565" s="391"/>
      <c r="G565" s="391"/>
      <c r="H565" s="391"/>
      <c r="I565" s="580"/>
      <c r="J565" s="391"/>
      <c r="K565" s="580"/>
      <c r="L565" s="391"/>
      <c r="M565" s="580"/>
      <c r="N565" s="937"/>
      <c r="O565" s="938"/>
    </row>
    <row r="566" spans="1:15" s="117" customFormat="1" ht="15.6" x14ac:dyDescent="0.3">
      <c r="A566" s="450"/>
      <c r="B566" s="451"/>
      <c r="C566" s="451"/>
      <c r="D566" s="452" t="s">
        <v>525</v>
      </c>
      <c r="E566" s="453">
        <f t="shared" ref="E566:I566" si="410">SUM(E567+E574)</f>
        <v>524300</v>
      </c>
      <c r="F566" s="454">
        <f t="shared" si="410"/>
        <v>362000</v>
      </c>
      <c r="G566" s="454">
        <f t="shared" si="410"/>
        <v>48045.656646094634</v>
      </c>
      <c r="H566" s="454">
        <f t="shared" si="410"/>
        <v>48350</v>
      </c>
      <c r="I566" s="581">
        <f t="shared" si="410"/>
        <v>364293.07500000001</v>
      </c>
      <c r="J566" s="454">
        <f t="shared" ref="J566:L566" si="411">SUM(J567+J574)</f>
        <v>111500</v>
      </c>
      <c r="K566" s="581">
        <f t="shared" ref="K566:M566" si="412">SUM(K567+K574)</f>
        <v>840096.75</v>
      </c>
      <c r="L566" s="454">
        <f t="shared" si="411"/>
        <v>56300</v>
      </c>
      <c r="M566" s="581">
        <f t="shared" si="412"/>
        <v>424192.35</v>
      </c>
      <c r="N566" s="937"/>
      <c r="O566" s="939"/>
    </row>
    <row r="567" spans="1:15" s="29" customFormat="1" ht="13.8" x14ac:dyDescent="0.25">
      <c r="A567" s="377" t="s">
        <v>694</v>
      </c>
      <c r="B567" s="488"/>
      <c r="C567" s="412">
        <v>31</v>
      </c>
      <c r="D567" s="388" t="s">
        <v>40</v>
      </c>
      <c r="E567" s="401">
        <f t="shared" ref="E567:I567" si="413">SUM(E568+E570+E572)</f>
        <v>482800</v>
      </c>
      <c r="F567" s="401">
        <f t="shared" si="413"/>
        <v>350000</v>
      </c>
      <c r="G567" s="401">
        <f t="shared" si="413"/>
        <v>46452.982945119118</v>
      </c>
      <c r="H567" s="401">
        <f t="shared" si="413"/>
        <v>46600</v>
      </c>
      <c r="I567" s="582">
        <f t="shared" si="413"/>
        <v>351107.7</v>
      </c>
      <c r="J567" s="401">
        <f t="shared" ref="J567:L567" si="414">SUM(J568+J570+J572)</f>
        <v>108000</v>
      </c>
      <c r="K567" s="582">
        <f t="shared" ref="K567:M567" si="415">SUM(K568+K570+K572)</f>
        <v>813726</v>
      </c>
      <c r="L567" s="401">
        <f t="shared" si="414"/>
        <v>54500</v>
      </c>
      <c r="M567" s="582">
        <f t="shared" si="415"/>
        <v>410630.25</v>
      </c>
      <c r="N567" s="405">
        <f t="shared" ref="N567:N578" si="416">AVERAGE(J567/H567*100)</f>
        <v>231.75965665236055</v>
      </c>
      <c r="O567" s="423">
        <f>AVERAGE(L567/J567*100)</f>
        <v>50.462962962962962</v>
      </c>
    </row>
    <row r="568" spans="1:15" ht="13.8" x14ac:dyDescent="0.25">
      <c r="A568" s="374" t="s">
        <v>694</v>
      </c>
      <c r="B568" s="489"/>
      <c r="C568" s="386">
        <v>311</v>
      </c>
      <c r="D568" s="387" t="s">
        <v>183</v>
      </c>
      <c r="E568" s="382">
        <v>400000</v>
      </c>
      <c r="F568" s="382">
        <f t="shared" ref="F568:M568" si="417">F569</f>
        <v>300000</v>
      </c>
      <c r="G568" s="382">
        <f t="shared" si="417"/>
        <v>39816.842524387816</v>
      </c>
      <c r="H568" s="382">
        <f t="shared" si="417"/>
        <v>40000</v>
      </c>
      <c r="I568" s="583">
        <f t="shared" si="417"/>
        <v>301380</v>
      </c>
      <c r="J568" s="382">
        <f t="shared" si="417"/>
        <v>90000</v>
      </c>
      <c r="K568" s="583">
        <f t="shared" si="417"/>
        <v>678105</v>
      </c>
      <c r="L568" s="382">
        <f t="shared" si="417"/>
        <v>45000</v>
      </c>
      <c r="M568" s="583">
        <f t="shared" si="417"/>
        <v>339052.5</v>
      </c>
      <c r="N568" s="405">
        <f t="shared" si="416"/>
        <v>225</v>
      </c>
      <c r="O568" s="423">
        <f t="shared" ref="O568:O578" si="418">AVERAGE(L568/J568*100)</f>
        <v>50</v>
      </c>
    </row>
    <row r="569" spans="1:15" ht="13.8" x14ac:dyDescent="0.25">
      <c r="A569" s="374" t="s">
        <v>694</v>
      </c>
      <c r="B569" s="489">
        <v>126</v>
      </c>
      <c r="C569" s="386">
        <v>3111</v>
      </c>
      <c r="D569" s="387" t="s">
        <v>184</v>
      </c>
      <c r="E569" s="382">
        <v>400000</v>
      </c>
      <c r="F569" s="382">
        <v>300000</v>
      </c>
      <c r="G569" s="382">
        <f>F569/7.5345</f>
        <v>39816.842524387816</v>
      </c>
      <c r="H569" s="382">
        <v>40000</v>
      </c>
      <c r="I569" s="583">
        <f>H569*7.5345</f>
        <v>301380</v>
      </c>
      <c r="J569" s="382">
        <v>90000</v>
      </c>
      <c r="K569" s="583">
        <f>J569*7.5345</f>
        <v>678105</v>
      </c>
      <c r="L569" s="382">
        <v>45000</v>
      </c>
      <c r="M569" s="583">
        <f>L569*7.5345</f>
        <v>339052.5</v>
      </c>
      <c r="N569" s="405">
        <f t="shared" si="416"/>
        <v>225</v>
      </c>
      <c r="O569" s="423">
        <f t="shared" si="418"/>
        <v>50</v>
      </c>
    </row>
    <row r="570" spans="1:15" ht="13.8" x14ac:dyDescent="0.25">
      <c r="A570" s="374" t="s">
        <v>694</v>
      </c>
      <c r="B570" s="489"/>
      <c r="C570" s="386">
        <v>312</v>
      </c>
      <c r="D570" s="387" t="s">
        <v>42</v>
      </c>
      <c r="E570" s="382">
        <v>14000</v>
      </c>
      <c r="F570" s="382">
        <f t="shared" ref="F570:M570" si="419">F571</f>
        <v>0</v>
      </c>
      <c r="G570" s="382">
        <f t="shared" si="419"/>
        <v>0</v>
      </c>
      <c r="H570" s="382">
        <f t="shared" si="419"/>
        <v>0</v>
      </c>
      <c r="I570" s="583">
        <f t="shared" si="419"/>
        <v>0</v>
      </c>
      <c r="J570" s="382">
        <f t="shared" si="419"/>
        <v>3000</v>
      </c>
      <c r="K570" s="583">
        <f t="shared" si="419"/>
        <v>22603.5</v>
      </c>
      <c r="L570" s="382">
        <f t="shared" si="419"/>
        <v>2500</v>
      </c>
      <c r="M570" s="583">
        <f t="shared" si="419"/>
        <v>18836.25</v>
      </c>
      <c r="N570" s="405">
        <v>0</v>
      </c>
      <c r="O570" s="423">
        <f t="shared" si="418"/>
        <v>83.333333333333343</v>
      </c>
    </row>
    <row r="571" spans="1:15" ht="13.8" x14ac:dyDescent="0.25">
      <c r="A571" s="374" t="s">
        <v>694</v>
      </c>
      <c r="B571" s="489">
        <v>127</v>
      </c>
      <c r="C571" s="386">
        <v>3121</v>
      </c>
      <c r="D571" s="387" t="s">
        <v>42</v>
      </c>
      <c r="E571" s="382">
        <v>14000</v>
      </c>
      <c r="F571" s="382">
        <v>0</v>
      </c>
      <c r="G571" s="382">
        <f>F571/7.5345</f>
        <v>0</v>
      </c>
      <c r="H571" s="382">
        <f>G571/7.5345</f>
        <v>0</v>
      </c>
      <c r="I571" s="583">
        <f>H571*7.5345</f>
        <v>0</v>
      </c>
      <c r="J571" s="382">
        <v>3000</v>
      </c>
      <c r="K571" s="583">
        <f>J571*7.5345</f>
        <v>22603.5</v>
      </c>
      <c r="L571" s="382">
        <v>2500</v>
      </c>
      <c r="M571" s="583">
        <f>L571*7.5345</f>
        <v>18836.25</v>
      </c>
      <c r="N571" s="405">
        <v>0</v>
      </c>
      <c r="O571" s="423">
        <f t="shared" si="418"/>
        <v>83.333333333333343</v>
      </c>
    </row>
    <row r="572" spans="1:15" ht="13.8" x14ac:dyDescent="0.25">
      <c r="A572" s="374" t="s">
        <v>694</v>
      </c>
      <c r="B572" s="489"/>
      <c r="C572" s="386">
        <v>313</v>
      </c>
      <c r="D572" s="387" t="s">
        <v>43</v>
      </c>
      <c r="E572" s="382">
        <v>68800</v>
      </c>
      <c r="F572" s="382">
        <f t="shared" ref="F572:M572" si="420">F573</f>
        <v>50000</v>
      </c>
      <c r="G572" s="382">
        <f t="shared" si="420"/>
        <v>6636.1404207313026</v>
      </c>
      <c r="H572" s="382">
        <f t="shared" si="420"/>
        <v>6600</v>
      </c>
      <c r="I572" s="583">
        <f t="shared" si="420"/>
        <v>49727.700000000004</v>
      </c>
      <c r="J572" s="382">
        <f t="shared" si="420"/>
        <v>15000</v>
      </c>
      <c r="K572" s="583">
        <f t="shared" si="420"/>
        <v>113017.5</v>
      </c>
      <c r="L572" s="382">
        <f t="shared" si="420"/>
        <v>7000</v>
      </c>
      <c r="M572" s="583">
        <f t="shared" si="420"/>
        <v>52741.5</v>
      </c>
      <c r="N572" s="405">
        <f t="shared" si="416"/>
        <v>227.27272727272728</v>
      </c>
      <c r="O572" s="423">
        <f t="shared" si="418"/>
        <v>46.666666666666664</v>
      </c>
    </row>
    <row r="573" spans="1:15" ht="13.8" x14ac:dyDescent="0.25">
      <c r="A573" s="374" t="s">
        <v>694</v>
      </c>
      <c r="B573" s="489">
        <v>128</v>
      </c>
      <c r="C573" s="386">
        <v>3132</v>
      </c>
      <c r="D573" s="387" t="s">
        <v>185</v>
      </c>
      <c r="E573" s="382">
        <v>62000</v>
      </c>
      <c r="F573" s="382">
        <v>50000</v>
      </c>
      <c r="G573" s="382">
        <f>F573/7.5345</f>
        <v>6636.1404207313026</v>
      </c>
      <c r="H573" s="382">
        <v>6600</v>
      </c>
      <c r="I573" s="583">
        <f>H573*7.5345</f>
        <v>49727.700000000004</v>
      </c>
      <c r="J573" s="382">
        <v>15000</v>
      </c>
      <c r="K573" s="583">
        <f>J573*7.5345</f>
        <v>113017.5</v>
      </c>
      <c r="L573" s="382">
        <v>7000</v>
      </c>
      <c r="M573" s="583">
        <f>L573*7.5345</f>
        <v>52741.5</v>
      </c>
      <c r="N573" s="405">
        <f t="shared" si="416"/>
        <v>227.27272727272728</v>
      </c>
      <c r="O573" s="423">
        <f t="shared" si="418"/>
        <v>46.666666666666664</v>
      </c>
    </row>
    <row r="574" spans="1:15" s="29" customFormat="1" ht="13.8" x14ac:dyDescent="0.25">
      <c r="A574" s="377" t="s">
        <v>694</v>
      </c>
      <c r="B574" s="490"/>
      <c r="C574" s="373">
        <v>32</v>
      </c>
      <c r="D574" s="384" t="s">
        <v>46</v>
      </c>
      <c r="E574" s="381">
        <v>41500</v>
      </c>
      <c r="F574" s="381">
        <f t="shared" ref="F574:I574" si="421">F575+F577</f>
        <v>12000</v>
      </c>
      <c r="G574" s="381">
        <f t="shared" si="421"/>
        <v>1592.6737009755125</v>
      </c>
      <c r="H574" s="381">
        <f t="shared" si="421"/>
        <v>1750</v>
      </c>
      <c r="I574" s="584">
        <f t="shared" si="421"/>
        <v>13185.375</v>
      </c>
      <c r="J574" s="381">
        <f t="shared" ref="J574:L574" si="422">J575+J577</f>
        <v>3500</v>
      </c>
      <c r="K574" s="584">
        <f t="shared" ref="K574:M574" si="423">K575+K577</f>
        <v>26370.75</v>
      </c>
      <c r="L574" s="381">
        <f t="shared" si="422"/>
        <v>1800</v>
      </c>
      <c r="M574" s="584">
        <f t="shared" si="423"/>
        <v>13562.1</v>
      </c>
      <c r="N574" s="405">
        <f t="shared" si="416"/>
        <v>200</v>
      </c>
      <c r="O574" s="423">
        <f t="shared" si="418"/>
        <v>51.428571428571423</v>
      </c>
    </row>
    <row r="575" spans="1:15" ht="13.8" x14ac:dyDescent="0.25">
      <c r="A575" s="374" t="s">
        <v>694</v>
      </c>
      <c r="B575" s="489"/>
      <c r="C575" s="386">
        <v>321</v>
      </c>
      <c r="D575" s="387" t="s">
        <v>47</v>
      </c>
      <c r="E575" s="382">
        <f>SUM(E576:E582)</f>
        <v>236000</v>
      </c>
      <c r="F575" s="382">
        <f t="shared" ref="F575:M575" si="424">SUM(F576)</f>
        <v>10000</v>
      </c>
      <c r="G575" s="382">
        <f t="shared" si="424"/>
        <v>1327.2280841462605</v>
      </c>
      <c r="H575" s="382">
        <f t="shared" si="424"/>
        <v>1500</v>
      </c>
      <c r="I575" s="583">
        <f t="shared" si="424"/>
        <v>11301.75</v>
      </c>
      <c r="J575" s="382">
        <f t="shared" si="424"/>
        <v>3000</v>
      </c>
      <c r="K575" s="583">
        <f t="shared" si="424"/>
        <v>22603.5</v>
      </c>
      <c r="L575" s="382">
        <f t="shared" si="424"/>
        <v>1500</v>
      </c>
      <c r="M575" s="583">
        <f t="shared" si="424"/>
        <v>11301.75</v>
      </c>
      <c r="N575" s="405">
        <f t="shared" si="416"/>
        <v>200</v>
      </c>
      <c r="O575" s="423">
        <f t="shared" si="418"/>
        <v>50</v>
      </c>
    </row>
    <row r="576" spans="1:15" ht="13.8" x14ac:dyDescent="0.25">
      <c r="A576" s="374" t="s">
        <v>694</v>
      </c>
      <c r="B576" s="489">
        <v>129</v>
      </c>
      <c r="C576" s="386">
        <v>3214</v>
      </c>
      <c r="D576" s="387" t="s">
        <v>187</v>
      </c>
      <c r="E576" s="382">
        <v>18000</v>
      </c>
      <c r="F576" s="382">
        <v>10000</v>
      </c>
      <c r="G576" s="382">
        <f>F576/7.5345</f>
        <v>1327.2280841462605</v>
      </c>
      <c r="H576" s="382">
        <v>1500</v>
      </c>
      <c r="I576" s="583">
        <f>H576*7.5345</f>
        <v>11301.75</v>
      </c>
      <c r="J576" s="382">
        <v>3000</v>
      </c>
      <c r="K576" s="583">
        <f>J576*7.5345</f>
        <v>22603.5</v>
      </c>
      <c r="L576" s="382">
        <v>1500</v>
      </c>
      <c r="M576" s="583">
        <f>L576*7.5345</f>
        <v>11301.75</v>
      </c>
      <c r="N576" s="405">
        <f t="shared" si="416"/>
        <v>200</v>
      </c>
      <c r="O576" s="423">
        <f t="shared" si="418"/>
        <v>50</v>
      </c>
    </row>
    <row r="577" spans="1:15" ht="13.8" x14ac:dyDescent="0.25">
      <c r="A577" s="374" t="s">
        <v>694</v>
      </c>
      <c r="B577" s="489"/>
      <c r="C577" s="386">
        <v>322</v>
      </c>
      <c r="D577" s="387" t="s">
        <v>51</v>
      </c>
      <c r="E577" s="382">
        <f>SUM(E578:E582)</f>
        <v>109000</v>
      </c>
      <c r="F577" s="382">
        <f t="shared" ref="F577:M577" si="425">SUM(F578)</f>
        <v>2000</v>
      </c>
      <c r="G577" s="382">
        <f t="shared" si="425"/>
        <v>265.44561682925212</v>
      </c>
      <c r="H577" s="382">
        <f t="shared" si="425"/>
        <v>250</v>
      </c>
      <c r="I577" s="583">
        <f t="shared" si="425"/>
        <v>1883.625</v>
      </c>
      <c r="J577" s="382">
        <f t="shared" si="425"/>
        <v>500</v>
      </c>
      <c r="K577" s="583">
        <f t="shared" si="425"/>
        <v>3767.25</v>
      </c>
      <c r="L577" s="382">
        <f t="shared" si="425"/>
        <v>300</v>
      </c>
      <c r="M577" s="583">
        <f t="shared" si="425"/>
        <v>2260.35</v>
      </c>
      <c r="N577" s="405">
        <f t="shared" si="416"/>
        <v>200</v>
      </c>
      <c r="O577" s="423">
        <f t="shared" si="418"/>
        <v>60</v>
      </c>
    </row>
    <row r="578" spans="1:15" s="411" customFormat="1" ht="14.4" thickBot="1" x14ac:dyDescent="0.3">
      <c r="A578" s="428" t="s">
        <v>694</v>
      </c>
      <c r="B578" s="491">
        <v>130</v>
      </c>
      <c r="C578" s="407">
        <v>3221</v>
      </c>
      <c r="D578" s="408" t="s">
        <v>52</v>
      </c>
      <c r="E578" s="409">
        <v>16000</v>
      </c>
      <c r="F578" s="409">
        <v>2000</v>
      </c>
      <c r="G578" s="409">
        <f>F578/7.5345</f>
        <v>265.44561682925212</v>
      </c>
      <c r="H578" s="409">
        <v>250</v>
      </c>
      <c r="I578" s="585">
        <f>H578*7.5345</f>
        <v>1883.625</v>
      </c>
      <c r="J578" s="409">
        <v>500</v>
      </c>
      <c r="K578" s="585">
        <f>J578*7.5345</f>
        <v>3767.25</v>
      </c>
      <c r="L578" s="409">
        <v>300</v>
      </c>
      <c r="M578" s="585">
        <f>L578*7.5345</f>
        <v>2260.35</v>
      </c>
      <c r="N578" s="480">
        <f t="shared" si="416"/>
        <v>200</v>
      </c>
      <c r="O578" s="481">
        <f t="shared" si="418"/>
        <v>60</v>
      </c>
    </row>
    <row r="579" spans="1:15" s="42" customFormat="1" ht="14.4" thickTop="1" x14ac:dyDescent="0.25">
      <c r="A579" s="422"/>
      <c r="B579" s="494"/>
      <c r="D579" s="416" t="s">
        <v>178</v>
      </c>
      <c r="E579" s="406"/>
      <c r="F579" s="391"/>
      <c r="G579" s="391"/>
      <c r="H579" s="391"/>
      <c r="I579" s="580"/>
      <c r="J579" s="391"/>
      <c r="K579" s="580"/>
      <c r="L579" s="391"/>
      <c r="M579" s="580"/>
      <c r="N579" s="936">
        <v>0</v>
      </c>
      <c r="O579" s="953">
        <f>AVERAGE(L581/J581*100)</f>
        <v>100</v>
      </c>
    </row>
    <row r="580" spans="1:15" s="42" customFormat="1" ht="13.8" x14ac:dyDescent="0.25">
      <c r="A580" s="422"/>
      <c r="B580" s="494"/>
      <c r="D580" s="416" t="s">
        <v>627</v>
      </c>
      <c r="E580" s="399"/>
      <c r="F580" s="391"/>
      <c r="G580" s="391"/>
      <c r="H580" s="391"/>
      <c r="I580" s="580"/>
      <c r="J580" s="391"/>
      <c r="K580" s="580"/>
      <c r="L580" s="391"/>
      <c r="M580" s="580"/>
      <c r="N580" s="937"/>
      <c r="O580" s="938"/>
    </row>
    <row r="581" spans="1:15" s="117" customFormat="1" ht="15.6" x14ac:dyDescent="0.3">
      <c r="A581" s="450"/>
      <c r="B581" s="498"/>
      <c r="C581" s="451"/>
      <c r="D581" s="452" t="s">
        <v>526</v>
      </c>
      <c r="E581" s="453">
        <f>SUM(E582+E591)</f>
        <v>51500</v>
      </c>
      <c r="F581" s="454">
        <f t="shared" ref="F581:M581" si="426">SUM(F582)</f>
        <v>0</v>
      </c>
      <c r="G581" s="454">
        <f t="shared" si="426"/>
        <v>0</v>
      </c>
      <c r="H581" s="454">
        <f t="shared" si="426"/>
        <v>0</v>
      </c>
      <c r="I581" s="581">
        <f t="shared" si="426"/>
        <v>0</v>
      </c>
      <c r="J581" s="454">
        <f t="shared" si="426"/>
        <v>4000</v>
      </c>
      <c r="K581" s="581">
        <f t="shared" si="426"/>
        <v>30138</v>
      </c>
      <c r="L581" s="454">
        <f t="shared" si="426"/>
        <v>4000</v>
      </c>
      <c r="M581" s="581">
        <f t="shared" si="426"/>
        <v>30138</v>
      </c>
      <c r="N581" s="937"/>
      <c r="O581" s="939"/>
    </row>
    <row r="582" spans="1:15" s="29" customFormat="1" ht="13.8" x14ac:dyDescent="0.25">
      <c r="A582" s="377" t="s">
        <v>695</v>
      </c>
      <c r="B582" s="490"/>
      <c r="C582" s="373">
        <v>32</v>
      </c>
      <c r="D582" s="384" t="s">
        <v>46</v>
      </c>
      <c r="E582" s="381">
        <v>41500</v>
      </c>
      <c r="F582" s="381">
        <f t="shared" ref="F582:M582" si="427">F583</f>
        <v>0</v>
      </c>
      <c r="G582" s="381">
        <f t="shared" si="427"/>
        <v>0</v>
      </c>
      <c r="H582" s="381">
        <f t="shared" si="427"/>
        <v>0</v>
      </c>
      <c r="I582" s="584">
        <f t="shared" si="427"/>
        <v>0</v>
      </c>
      <c r="J582" s="381">
        <f t="shared" si="427"/>
        <v>4000</v>
      </c>
      <c r="K582" s="584">
        <f t="shared" si="427"/>
        <v>30138</v>
      </c>
      <c r="L582" s="381">
        <f t="shared" si="427"/>
        <v>4000</v>
      </c>
      <c r="M582" s="584">
        <f t="shared" si="427"/>
        <v>30138</v>
      </c>
      <c r="N582" s="405">
        <v>0</v>
      </c>
      <c r="O582" s="423">
        <f>AVERAGE(L582/J582*100)</f>
        <v>100</v>
      </c>
    </row>
    <row r="583" spans="1:15" s="42" customFormat="1" ht="13.8" x14ac:dyDescent="0.25">
      <c r="A583" s="374" t="s">
        <v>695</v>
      </c>
      <c r="B583" s="489"/>
      <c r="C583" s="386">
        <v>321</v>
      </c>
      <c r="D583" s="387" t="s">
        <v>47</v>
      </c>
      <c r="E583" s="382" t="e">
        <f>SUM(E584:E590)</f>
        <v>#REF!</v>
      </c>
      <c r="F583" s="382">
        <f t="shared" ref="F583:M583" si="428">SUM(F584)</f>
        <v>0</v>
      </c>
      <c r="G583" s="382">
        <f t="shared" si="428"/>
        <v>0</v>
      </c>
      <c r="H583" s="382">
        <f t="shared" si="428"/>
        <v>0</v>
      </c>
      <c r="I583" s="583">
        <f t="shared" si="428"/>
        <v>0</v>
      </c>
      <c r="J583" s="382">
        <f t="shared" si="428"/>
        <v>4000</v>
      </c>
      <c r="K583" s="583">
        <f t="shared" si="428"/>
        <v>30138</v>
      </c>
      <c r="L583" s="382">
        <f t="shared" si="428"/>
        <v>4000</v>
      </c>
      <c r="M583" s="583">
        <f t="shared" si="428"/>
        <v>30138</v>
      </c>
      <c r="N583" s="405">
        <v>0</v>
      </c>
      <c r="O583" s="423">
        <f t="shared" ref="O583:O584" si="429">AVERAGE(L583/J583*100)</f>
        <v>100</v>
      </c>
    </row>
    <row r="584" spans="1:15" s="782" customFormat="1" ht="14.4" thickBot="1" x14ac:dyDescent="0.3">
      <c r="A584" s="428" t="s">
        <v>695</v>
      </c>
      <c r="B584" s="491">
        <v>131</v>
      </c>
      <c r="C584" s="407">
        <v>3213</v>
      </c>
      <c r="D584" s="408" t="s">
        <v>50</v>
      </c>
      <c r="E584" s="409">
        <v>10000</v>
      </c>
      <c r="F584" s="409">
        <v>0</v>
      </c>
      <c r="G584" s="409">
        <v>0</v>
      </c>
      <c r="H584" s="409">
        <v>0</v>
      </c>
      <c r="I584" s="585">
        <f>H584*7.5345</f>
        <v>0</v>
      </c>
      <c r="J584" s="409">
        <v>4000</v>
      </c>
      <c r="K584" s="585">
        <f>J584*7.5345</f>
        <v>30138</v>
      </c>
      <c r="L584" s="409">
        <v>4000</v>
      </c>
      <c r="M584" s="585">
        <f>L584*7.5345</f>
        <v>30138</v>
      </c>
      <c r="N584" s="480">
        <v>0</v>
      </c>
      <c r="O584" s="481">
        <f t="shared" si="429"/>
        <v>100</v>
      </c>
    </row>
    <row r="585" spans="1:15" ht="14.4" thickTop="1" x14ac:dyDescent="0.25">
      <c r="A585" s="422"/>
      <c r="B585" s="494"/>
      <c r="C585" s="42"/>
      <c r="D585" s="416" t="s">
        <v>178</v>
      </c>
      <c r="E585" s="406"/>
      <c r="F585" s="580"/>
      <c r="G585" s="580"/>
      <c r="H585" s="391"/>
      <c r="I585" s="580"/>
      <c r="J585" s="391"/>
      <c r="K585" s="580"/>
      <c r="L585" s="391"/>
      <c r="M585" s="580"/>
      <c r="N585" s="936">
        <f>AVERAGE(J587/H587*100)</f>
        <v>1666.6666666666667</v>
      </c>
      <c r="O585" s="953">
        <f>AVERAGE(L587/J587*100)</f>
        <v>68</v>
      </c>
    </row>
    <row r="586" spans="1:15" ht="13.8" x14ac:dyDescent="0.25">
      <c r="A586" s="422"/>
      <c r="B586" s="494"/>
      <c r="C586" s="42"/>
      <c r="D586" s="416" t="s">
        <v>627</v>
      </c>
      <c r="E586" s="399"/>
      <c r="F586" s="391"/>
      <c r="G586" s="391"/>
      <c r="H586" s="391"/>
      <c r="I586" s="580"/>
      <c r="J586" s="391"/>
      <c r="K586" s="580"/>
      <c r="L586" s="391"/>
      <c r="M586" s="580"/>
      <c r="N586" s="937"/>
      <c r="O586" s="938"/>
    </row>
    <row r="587" spans="1:15" s="117" customFormat="1" ht="15.6" x14ac:dyDescent="0.3">
      <c r="A587" s="450"/>
      <c r="B587" s="498"/>
      <c r="C587" s="451"/>
      <c r="D587" s="452" t="s">
        <v>527</v>
      </c>
      <c r="E587" s="453" t="e">
        <f>SUM(#REF!+E611)</f>
        <v>#REF!</v>
      </c>
      <c r="F587" s="454">
        <f t="shared" ref="F587:M587" si="430">SUM(F588)</f>
        <v>1000</v>
      </c>
      <c r="G587" s="454">
        <f t="shared" si="430"/>
        <v>132.72280841462606</v>
      </c>
      <c r="H587" s="454">
        <f t="shared" si="430"/>
        <v>150</v>
      </c>
      <c r="I587" s="581">
        <f t="shared" si="430"/>
        <v>1130.175</v>
      </c>
      <c r="J587" s="454">
        <f t="shared" si="430"/>
        <v>2500</v>
      </c>
      <c r="K587" s="581">
        <f t="shared" si="430"/>
        <v>18836.25</v>
      </c>
      <c r="L587" s="454">
        <f t="shared" si="430"/>
        <v>1700</v>
      </c>
      <c r="M587" s="581">
        <f t="shared" si="430"/>
        <v>12808.65</v>
      </c>
      <c r="N587" s="937"/>
      <c r="O587" s="939"/>
    </row>
    <row r="588" spans="1:15" s="29" customFormat="1" ht="13.8" x14ac:dyDescent="0.25">
      <c r="A588" s="377" t="s">
        <v>696</v>
      </c>
      <c r="B588" s="490"/>
      <c r="C588" s="373">
        <v>32</v>
      </c>
      <c r="D588" s="384" t="s">
        <v>46</v>
      </c>
      <c r="E588" s="381">
        <v>41500</v>
      </c>
      <c r="F588" s="381">
        <f t="shared" ref="F588:I588" si="431">F589+F591</f>
        <v>1000</v>
      </c>
      <c r="G588" s="381">
        <f t="shared" si="431"/>
        <v>132.72280841462606</v>
      </c>
      <c r="H588" s="381">
        <f t="shared" si="431"/>
        <v>150</v>
      </c>
      <c r="I588" s="584">
        <f t="shared" si="431"/>
        <v>1130.175</v>
      </c>
      <c r="J588" s="381">
        <f t="shared" ref="J588:L588" si="432">J589+J591</f>
        <v>2500</v>
      </c>
      <c r="K588" s="584">
        <f t="shared" ref="K588:M588" si="433">K589+K591</f>
        <v>18836.25</v>
      </c>
      <c r="L588" s="381">
        <f t="shared" si="432"/>
        <v>1700</v>
      </c>
      <c r="M588" s="584">
        <f t="shared" si="433"/>
        <v>12808.65</v>
      </c>
      <c r="N588" s="405">
        <f t="shared" ref="N588:N590" si="434">AVERAGE(J588/H588*100)</f>
        <v>1666.6666666666667</v>
      </c>
      <c r="O588" s="423">
        <f>AVERAGE(L588/J588*100)</f>
        <v>68</v>
      </c>
    </row>
    <row r="589" spans="1:15" ht="13.8" x14ac:dyDescent="0.25">
      <c r="A589" s="374" t="s">
        <v>696</v>
      </c>
      <c r="B589" s="489"/>
      <c r="C589" s="386">
        <v>323</v>
      </c>
      <c r="D589" s="387" t="s">
        <v>55</v>
      </c>
      <c r="E589" s="382" t="e">
        <f>SUM(E590:E613)</f>
        <v>#REF!</v>
      </c>
      <c r="F589" s="382">
        <f t="shared" ref="F589:M589" si="435">SUM(F590)</f>
        <v>1000</v>
      </c>
      <c r="G589" s="382">
        <f t="shared" si="435"/>
        <v>132.72280841462606</v>
      </c>
      <c r="H589" s="382">
        <f t="shared" si="435"/>
        <v>150</v>
      </c>
      <c r="I589" s="583">
        <f t="shared" si="435"/>
        <v>1130.175</v>
      </c>
      <c r="J589" s="382">
        <f t="shared" si="435"/>
        <v>2000</v>
      </c>
      <c r="K589" s="583">
        <f t="shared" si="435"/>
        <v>15069</v>
      </c>
      <c r="L589" s="382">
        <f t="shared" si="435"/>
        <v>1500</v>
      </c>
      <c r="M589" s="583">
        <f t="shared" si="435"/>
        <v>11301.75</v>
      </c>
      <c r="N589" s="405">
        <f t="shared" si="434"/>
        <v>1333.3333333333335</v>
      </c>
      <c r="O589" s="423">
        <f t="shared" ref="O589:O592" si="436">AVERAGE(L589/J589*100)</f>
        <v>75</v>
      </c>
    </row>
    <row r="590" spans="1:15" ht="13.8" x14ac:dyDescent="0.25">
      <c r="A590" s="374" t="s">
        <v>696</v>
      </c>
      <c r="B590" s="489">
        <v>132</v>
      </c>
      <c r="C590" s="386">
        <v>3233</v>
      </c>
      <c r="D590" s="387" t="s">
        <v>58</v>
      </c>
      <c r="E590" s="382">
        <v>25000</v>
      </c>
      <c r="F590" s="382">
        <v>1000</v>
      </c>
      <c r="G590" s="382">
        <f>F590/7.5345</f>
        <v>132.72280841462606</v>
      </c>
      <c r="H590" s="382">
        <v>150</v>
      </c>
      <c r="I590" s="583">
        <f>H590*7.5345</f>
        <v>1130.175</v>
      </c>
      <c r="J590" s="382">
        <v>2000</v>
      </c>
      <c r="K590" s="583">
        <f>J590*7.5345</f>
        <v>15069</v>
      </c>
      <c r="L590" s="382">
        <v>1500</v>
      </c>
      <c r="M590" s="583">
        <f>L590*7.5345</f>
        <v>11301.75</v>
      </c>
      <c r="N590" s="405">
        <f t="shared" si="434"/>
        <v>1333.3333333333335</v>
      </c>
      <c r="O590" s="423">
        <f t="shared" si="436"/>
        <v>75</v>
      </c>
    </row>
    <row r="591" spans="1:15" ht="13.8" x14ac:dyDescent="0.25">
      <c r="A591" s="374" t="s">
        <v>696</v>
      </c>
      <c r="B591" s="489"/>
      <c r="C591" s="386">
        <v>329</v>
      </c>
      <c r="D591" s="387" t="s">
        <v>64</v>
      </c>
      <c r="E591" s="382">
        <f t="shared" ref="E591:M591" si="437">SUM(E592:E592)</f>
        <v>10000</v>
      </c>
      <c r="F591" s="382">
        <f t="shared" si="437"/>
        <v>0</v>
      </c>
      <c r="G591" s="382">
        <f t="shared" si="437"/>
        <v>0</v>
      </c>
      <c r="H591" s="382">
        <f t="shared" si="437"/>
        <v>0</v>
      </c>
      <c r="I591" s="583">
        <f t="shared" si="437"/>
        <v>0</v>
      </c>
      <c r="J591" s="382">
        <f t="shared" si="437"/>
        <v>500</v>
      </c>
      <c r="K591" s="583">
        <f t="shared" si="437"/>
        <v>3767.25</v>
      </c>
      <c r="L591" s="382">
        <f t="shared" si="437"/>
        <v>200</v>
      </c>
      <c r="M591" s="583">
        <f t="shared" si="437"/>
        <v>1506.9</v>
      </c>
      <c r="N591" s="405">
        <v>0</v>
      </c>
      <c r="O591" s="423">
        <f t="shared" si="436"/>
        <v>40</v>
      </c>
    </row>
    <row r="592" spans="1:15" ht="14.4" thickBot="1" x14ac:dyDescent="0.3">
      <c r="A592" s="374" t="s">
        <v>696</v>
      </c>
      <c r="B592" s="489">
        <v>133</v>
      </c>
      <c r="C592" s="386">
        <v>3293</v>
      </c>
      <c r="D592" s="387" t="s">
        <v>67</v>
      </c>
      <c r="E592" s="382">
        <v>10000</v>
      </c>
      <c r="F592" s="382">
        <v>0</v>
      </c>
      <c r="G592" s="382">
        <f>F592/7.5345</f>
        <v>0</v>
      </c>
      <c r="H592" s="382">
        <f>G592/7.5345</f>
        <v>0</v>
      </c>
      <c r="I592" s="583">
        <f>H592*7.5345</f>
        <v>0</v>
      </c>
      <c r="J592" s="382">
        <v>500</v>
      </c>
      <c r="K592" s="583">
        <f>J592*7.5345</f>
        <v>3767.25</v>
      </c>
      <c r="L592" s="382">
        <v>200</v>
      </c>
      <c r="M592" s="583">
        <f>L592*7.5345</f>
        <v>1506.9</v>
      </c>
      <c r="N592" s="405">
        <v>0</v>
      </c>
      <c r="O592" s="423">
        <f t="shared" si="436"/>
        <v>40</v>
      </c>
    </row>
    <row r="593" spans="1:15" s="444" customFormat="1" ht="18" thickBot="1" x14ac:dyDescent="0.35">
      <c r="A593" s="933" t="s">
        <v>582</v>
      </c>
      <c r="B593" s="934"/>
      <c r="C593" s="934"/>
      <c r="D593" s="935"/>
      <c r="E593" s="443" t="e">
        <f>SUM(E596+#REF!+E669+E679+E685+E691)</f>
        <v>#REF!</v>
      </c>
      <c r="F593" s="443">
        <f t="shared" ref="F593:I593" si="438">SUM(F596)</f>
        <v>78300</v>
      </c>
      <c r="G593" s="657">
        <f t="shared" si="438"/>
        <v>10392.195898865219</v>
      </c>
      <c r="H593" s="657">
        <f t="shared" si="438"/>
        <v>10500</v>
      </c>
      <c r="I593" s="662">
        <f t="shared" si="438"/>
        <v>79112.25</v>
      </c>
      <c r="J593" s="657">
        <f t="shared" ref="J593:L593" si="439">SUM(J596)</f>
        <v>11000</v>
      </c>
      <c r="K593" s="662">
        <f t="shared" ref="K593:M593" si="440">SUM(K596)</f>
        <v>82879.5</v>
      </c>
      <c r="L593" s="657">
        <f t="shared" si="439"/>
        <v>11000</v>
      </c>
      <c r="M593" s="662">
        <f t="shared" si="440"/>
        <v>82879.5</v>
      </c>
      <c r="N593" s="664">
        <f>AVERAGE(J593/H593*100)</f>
        <v>104.76190476190477</v>
      </c>
      <c r="O593" s="665">
        <f>AVERAGE(L593/J593*100)</f>
        <v>100</v>
      </c>
    </row>
    <row r="594" spans="1:15" ht="13.8" x14ac:dyDescent="0.25">
      <c r="A594" s="422"/>
      <c r="B594" s="42"/>
      <c r="C594" s="42"/>
      <c r="D594" s="416" t="s">
        <v>178</v>
      </c>
      <c r="E594" s="406"/>
      <c r="F594" s="391"/>
      <c r="G594" s="391"/>
      <c r="H594" s="391"/>
      <c r="I594" s="580"/>
      <c r="J594" s="391"/>
      <c r="K594" s="580"/>
      <c r="L594" s="391"/>
      <c r="M594" s="580"/>
      <c r="N594" s="936">
        <f>AVERAGE(J596/H596*100)</f>
        <v>104.76190476190477</v>
      </c>
      <c r="O594" s="938">
        <f>AVERAGE(L596/J596*100)</f>
        <v>100</v>
      </c>
    </row>
    <row r="595" spans="1:15" ht="13.8" x14ac:dyDescent="0.25">
      <c r="A595" s="422"/>
      <c r="B595" s="42"/>
      <c r="C595" s="42"/>
      <c r="D595" s="416" t="s">
        <v>628</v>
      </c>
      <c r="E595" s="399"/>
      <c r="F595" s="391"/>
      <c r="G595" s="391"/>
      <c r="H595" s="391"/>
      <c r="I595" s="580"/>
      <c r="J595" s="391"/>
      <c r="K595" s="580"/>
      <c r="L595" s="391"/>
      <c r="M595" s="580"/>
      <c r="N595" s="937"/>
      <c r="O595" s="938"/>
    </row>
    <row r="596" spans="1:15" s="117" customFormat="1" ht="15.6" x14ac:dyDescent="0.3">
      <c r="A596" s="450"/>
      <c r="B596" s="451"/>
      <c r="C596" s="451"/>
      <c r="D596" s="452" t="s">
        <v>538</v>
      </c>
      <c r="E596" s="453">
        <f t="shared" ref="E596:I596" si="441">SUM(E597+E604)</f>
        <v>524300</v>
      </c>
      <c r="F596" s="454">
        <f t="shared" si="441"/>
        <v>78300</v>
      </c>
      <c r="G596" s="454">
        <f t="shared" si="441"/>
        <v>10392.195898865219</v>
      </c>
      <c r="H596" s="454">
        <f t="shared" si="441"/>
        <v>10500</v>
      </c>
      <c r="I596" s="581">
        <f t="shared" si="441"/>
        <v>79112.25</v>
      </c>
      <c r="J596" s="454">
        <f t="shared" ref="J596:L596" si="442">SUM(J597+J604)</f>
        <v>11000</v>
      </c>
      <c r="K596" s="581">
        <f t="shared" ref="K596:M596" si="443">SUM(K597+K604)</f>
        <v>82879.5</v>
      </c>
      <c r="L596" s="454">
        <f t="shared" si="442"/>
        <v>11000</v>
      </c>
      <c r="M596" s="581">
        <f t="shared" si="443"/>
        <v>82879.5</v>
      </c>
      <c r="N596" s="937"/>
      <c r="O596" s="939"/>
    </row>
    <row r="597" spans="1:15" s="29" customFormat="1" ht="13.8" x14ac:dyDescent="0.25">
      <c r="A597" s="377" t="s">
        <v>697</v>
      </c>
      <c r="B597" s="488"/>
      <c r="C597" s="412">
        <v>31</v>
      </c>
      <c r="D597" s="388" t="s">
        <v>40</v>
      </c>
      <c r="E597" s="401">
        <f>SUM(E598+E600+E602)</f>
        <v>482800</v>
      </c>
      <c r="F597" s="401">
        <f t="shared" ref="F597:I597" si="444">SUM(F598+F602)</f>
        <v>73300</v>
      </c>
      <c r="G597" s="401">
        <f t="shared" si="444"/>
        <v>9728.5818567920887</v>
      </c>
      <c r="H597" s="401">
        <f t="shared" si="444"/>
        <v>9900</v>
      </c>
      <c r="I597" s="582">
        <f t="shared" si="444"/>
        <v>74591.55</v>
      </c>
      <c r="J597" s="401">
        <f t="shared" ref="J597:L597" si="445">SUM(J598+J602)</f>
        <v>10000</v>
      </c>
      <c r="K597" s="582">
        <f t="shared" ref="K597:M597" si="446">SUM(K598+K602)</f>
        <v>75345</v>
      </c>
      <c r="L597" s="401">
        <f t="shared" si="445"/>
        <v>10000</v>
      </c>
      <c r="M597" s="582">
        <f t="shared" si="446"/>
        <v>75345</v>
      </c>
      <c r="N597" s="405">
        <f t="shared" ref="N597:N606" si="447">AVERAGE(J597/H597*100)</f>
        <v>101.01010101010101</v>
      </c>
      <c r="O597" s="423">
        <f>AVERAGE(L597/J597*100)</f>
        <v>100</v>
      </c>
    </row>
    <row r="598" spans="1:15" ht="13.8" x14ac:dyDescent="0.25">
      <c r="A598" s="374" t="s">
        <v>697</v>
      </c>
      <c r="B598" s="489"/>
      <c r="C598" s="386">
        <v>311</v>
      </c>
      <c r="D598" s="387" t="s">
        <v>183</v>
      </c>
      <c r="E598" s="382">
        <v>400000</v>
      </c>
      <c r="F598" s="382">
        <f t="shared" ref="F598:M598" si="448">F599</f>
        <v>63300</v>
      </c>
      <c r="G598" s="382">
        <f t="shared" si="448"/>
        <v>8401.3537726458289</v>
      </c>
      <c r="H598" s="382">
        <f t="shared" si="448"/>
        <v>8500</v>
      </c>
      <c r="I598" s="583">
        <f t="shared" si="448"/>
        <v>64043.25</v>
      </c>
      <c r="J598" s="382">
        <f t="shared" si="448"/>
        <v>8500</v>
      </c>
      <c r="K598" s="583">
        <f t="shared" si="448"/>
        <v>64043.25</v>
      </c>
      <c r="L598" s="382">
        <f t="shared" si="448"/>
        <v>8500</v>
      </c>
      <c r="M598" s="583">
        <f t="shared" si="448"/>
        <v>64043.25</v>
      </c>
      <c r="N598" s="405">
        <f t="shared" si="447"/>
        <v>100</v>
      </c>
      <c r="O598" s="423">
        <f t="shared" ref="O598:O606" si="449">AVERAGE(L598/J598*100)</f>
        <v>100</v>
      </c>
    </row>
    <row r="599" spans="1:15" ht="13.8" x14ac:dyDescent="0.25">
      <c r="A599" s="374" t="s">
        <v>697</v>
      </c>
      <c r="B599" s="489">
        <v>134</v>
      </c>
      <c r="C599" s="386">
        <v>3111</v>
      </c>
      <c r="D599" s="387" t="s">
        <v>184</v>
      </c>
      <c r="E599" s="382">
        <v>400000</v>
      </c>
      <c r="F599" s="382">
        <v>63300</v>
      </c>
      <c r="G599" s="382">
        <f>F599/7.5345</f>
        <v>8401.3537726458289</v>
      </c>
      <c r="H599" s="382">
        <v>8500</v>
      </c>
      <c r="I599" s="583">
        <f>H599*7.5345</f>
        <v>64043.25</v>
      </c>
      <c r="J599" s="382">
        <v>8500</v>
      </c>
      <c r="K599" s="583">
        <f>J599*7.5345</f>
        <v>64043.25</v>
      </c>
      <c r="L599" s="382">
        <v>8500</v>
      </c>
      <c r="M599" s="583">
        <f>L599*7.5345</f>
        <v>64043.25</v>
      </c>
      <c r="N599" s="405">
        <f t="shared" si="447"/>
        <v>100</v>
      </c>
      <c r="O599" s="423">
        <f t="shared" si="449"/>
        <v>100</v>
      </c>
    </row>
    <row r="600" spans="1:15" ht="13.8" hidden="1" x14ac:dyDescent="0.25">
      <c r="A600" s="374" t="s">
        <v>539</v>
      </c>
      <c r="B600" s="489"/>
      <c r="C600" s="386">
        <v>312</v>
      </c>
      <c r="D600" s="387" t="s">
        <v>42</v>
      </c>
      <c r="E600" s="382">
        <v>14000</v>
      </c>
      <c r="F600" s="382">
        <f t="shared" ref="F600:M600" si="450">F601</f>
        <v>0</v>
      </c>
      <c r="G600" s="382">
        <f t="shared" si="450"/>
        <v>0</v>
      </c>
      <c r="H600" s="382">
        <f t="shared" si="450"/>
        <v>0</v>
      </c>
      <c r="I600" s="583">
        <f t="shared" si="450"/>
        <v>0</v>
      </c>
      <c r="J600" s="382">
        <f t="shared" si="450"/>
        <v>0</v>
      </c>
      <c r="K600" s="583">
        <f t="shared" si="450"/>
        <v>0</v>
      </c>
      <c r="L600" s="382">
        <f t="shared" si="450"/>
        <v>0</v>
      </c>
      <c r="M600" s="583">
        <f t="shared" si="450"/>
        <v>0</v>
      </c>
      <c r="N600" s="405" t="e">
        <f t="shared" si="447"/>
        <v>#DIV/0!</v>
      </c>
      <c r="O600" s="423" t="e">
        <f t="shared" si="449"/>
        <v>#DIV/0!</v>
      </c>
    </row>
    <row r="601" spans="1:15" ht="13.8" hidden="1" x14ac:dyDescent="0.25">
      <c r="A601" s="374" t="s">
        <v>539</v>
      </c>
      <c r="B601" s="489"/>
      <c r="C601" s="386">
        <v>3121</v>
      </c>
      <c r="D601" s="387" t="s">
        <v>42</v>
      </c>
      <c r="E601" s="382">
        <v>14000</v>
      </c>
      <c r="F601" s="382">
        <v>0</v>
      </c>
      <c r="G601" s="382">
        <v>0</v>
      </c>
      <c r="H601" s="382">
        <v>0</v>
      </c>
      <c r="I601" s="583">
        <v>0</v>
      </c>
      <c r="J601" s="382">
        <v>0</v>
      </c>
      <c r="K601" s="583">
        <v>0</v>
      </c>
      <c r="L601" s="382">
        <v>0</v>
      </c>
      <c r="M601" s="583">
        <v>0</v>
      </c>
      <c r="N601" s="405" t="e">
        <f t="shared" si="447"/>
        <v>#DIV/0!</v>
      </c>
      <c r="O601" s="423" t="e">
        <f t="shared" si="449"/>
        <v>#DIV/0!</v>
      </c>
    </row>
    <row r="602" spans="1:15" ht="13.8" x14ac:dyDescent="0.25">
      <c r="A602" s="374" t="s">
        <v>697</v>
      </c>
      <c r="B602" s="489"/>
      <c r="C602" s="386">
        <v>313</v>
      </c>
      <c r="D602" s="387" t="s">
        <v>43</v>
      </c>
      <c r="E602" s="382">
        <v>68800</v>
      </c>
      <c r="F602" s="382">
        <f t="shared" ref="F602:M602" si="451">F603</f>
        <v>10000</v>
      </c>
      <c r="G602" s="382">
        <f t="shared" si="451"/>
        <v>1327.2280841462605</v>
      </c>
      <c r="H602" s="382">
        <f t="shared" si="451"/>
        <v>1400</v>
      </c>
      <c r="I602" s="583">
        <f t="shared" si="451"/>
        <v>10548.300000000001</v>
      </c>
      <c r="J602" s="382">
        <f t="shared" si="451"/>
        <v>1500</v>
      </c>
      <c r="K602" s="583">
        <f t="shared" si="451"/>
        <v>11301.75</v>
      </c>
      <c r="L602" s="382">
        <f t="shared" si="451"/>
        <v>1500</v>
      </c>
      <c r="M602" s="583">
        <f t="shared" si="451"/>
        <v>11301.75</v>
      </c>
      <c r="N602" s="405">
        <f t="shared" si="447"/>
        <v>107.14285714285714</v>
      </c>
      <c r="O602" s="423">
        <f t="shared" si="449"/>
        <v>100</v>
      </c>
    </row>
    <row r="603" spans="1:15" ht="13.8" x14ac:dyDescent="0.25">
      <c r="A603" s="374" t="s">
        <v>697</v>
      </c>
      <c r="B603" s="489">
        <v>135</v>
      </c>
      <c r="C603" s="386">
        <v>3132</v>
      </c>
      <c r="D603" s="387" t="s">
        <v>185</v>
      </c>
      <c r="E603" s="382">
        <v>62000</v>
      </c>
      <c r="F603" s="382">
        <v>10000</v>
      </c>
      <c r="G603" s="382">
        <f>F603/7.5345</f>
        <v>1327.2280841462605</v>
      </c>
      <c r="H603" s="382">
        <v>1400</v>
      </c>
      <c r="I603" s="583">
        <f>H603*7.5345</f>
        <v>10548.300000000001</v>
      </c>
      <c r="J603" s="382">
        <v>1500</v>
      </c>
      <c r="K603" s="583">
        <f>J603*7.5345</f>
        <v>11301.75</v>
      </c>
      <c r="L603" s="382">
        <v>1500</v>
      </c>
      <c r="M603" s="583">
        <f>L603*7.5345</f>
        <v>11301.75</v>
      </c>
      <c r="N603" s="405">
        <f t="shared" si="447"/>
        <v>107.14285714285714</v>
      </c>
      <c r="O603" s="423">
        <f t="shared" si="449"/>
        <v>100</v>
      </c>
    </row>
    <row r="604" spans="1:15" s="29" customFormat="1" ht="13.8" x14ac:dyDescent="0.25">
      <c r="A604" s="377" t="s">
        <v>697</v>
      </c>
      <c r="B604" s="490"/>
      <c r="C604" s="373">
        <v>32</v>
      </c>
      <c r="D604" s="384" t="s">
        <v>46</v>
      </c>
      <c r="E604" s="381">
        <v>41500</v>
      </c>
      <c r="F604" s="381">
        <f t="shared" ref="F604:M604" si="452">F605</f>
        <v>5000</v>
      </c>
      <c r="G604" s="381">
        <f t="shared" si="452"/>
        <v>663.61404207313024</v>
      </c>
      <c r="H604" s="381">
        <f t="shared" si="452"/>
        <v>600</v>
      </c>
      <c r="I604" s="584">
        <f t="shared" si="452"/>
        <v>4520.7</v>
      </c>
      <c r="J604" s="381">
        <f t="shared" si="452"/>
        <v>1000</v>
      </c>
      <c r="K604" s="584">
        <f t="shared" si="452"/>
        <v>7534.5</v>
      </c>
      <c r="L604" s="381">
        <f t="shared" si="452"/>
        <v>1000</v>
      </c>
      <c r="M604" s="584">
        <f t="shared" si="452"/>
        <v>7534.5</v>
      </c>
      <c r="N604" s="405">
        <f t="shared" si="447"/>
        <v>166.66666666666669</v>
      </c>
      <c r="O604" s="423">
        <f t="shared" si="449"/>
        <v>100</v>
      </c>
    </row>
    <row r="605" spans="1:15" ht="13.8" x14ac:dyDescent="0.25">
      <c r="A605" s="374" t="s">
        <v>697</v>
      </c>
      <c r="B605" s="489"/>
      <c r="C605" s="386">
        <v>321</v>
      </c>
      <c r="D605" s="387" t="s">
        <v>47</v>
      </c>
      <c r="E605" s="382" t="e">
        <f>SUM(E606:E612)</f>
        <v>#REF!</v>
      </c>
      <c r="F605" s="382">
        <f t="shared" ref="F605:M605" si="453">SUM(F606)</f>
        <v>5000</v>
      </c>
      <c r="G605" s="382">
        <f t="shared" si="453"/>
        <v>663.61404207313024</v>
      </c>
      <c r="H605" s="382">
        <f t="shared" si="453"/>
        <v>600</v>
      </c>
      <c r="I605" s="583">
        <f t="shared" si="453"/>
        <v>4520.7</v>
      </c>
      <c r="J605" s="382">
        <f t="shared" si="453"/>
        <v>1000</v>
      </c>
      <c r="K605" s="583">
        <f t="shared" si="453"/>
        <v>7534.5</v>
      </c>
      <c r="L605" s="382">
        <f t="shared" si="453"/>
        <v>1000</v>
      </c>
      <c r="M605" s="583">
        <f t="shared" si="453"/>
        <v>7534.5</v>
      </c>
      <c r="N605" s="405">
        <f t="shared" si="447"/>
        <v>166.66666666666669</v>
      </c>
      <c r="O605" s="423">
        <f t="shared" si="449"/>
        <v>100</v>
      </c>
    </row>
    <row r="606" spans="1:15" ht="14.4" thickBot="1" x14ac:dyDescent="0.3">
      <c r="A606" s="374" t="s">
        <v>697</v>
      </c>
      <c r="B606" s="489">
        <v>136</v>
      </c>
      <c r="C606" s="386">
        <v>3212</v>
      </c>
      <c r="D606" s="387" t="s">
        <v>540</v>
      </c>
      <c r="E606" s="382">
        <v>18000</v>
      </c>
      <c r="F606" s="382">
        <v>5000</v>
      </c>
      <c r="G606" s="382">
        <f>F606/7.5345</f>
        <v>663.61404207313024</v>
      </c>
      <c r="H606" s="382">
        <v>600</v>
      </c>
      <c r="I606" s="583">
        <f>H606*7.5345</f>
        <v>4520.7</v>
      </c>
      <c r="J606" s="382">
        <v>1000</v>
      </c>
      <c r="K606" s="583">
        <f>J606*7.5345</f>
        <v>7534.5</v>
      </c>
      <c r="L606" s="382">
        <v>1000</v>
      </c>
      <c r="M606" s="583">
        <f>L606*7.5345</f>
        <v>7534.5</v>
      </c>
      <c r="N606" s="405">
        <f t="shared" si="447"/>
        <v>166.66666666666669</v>
      </c>
      <c r="O606" s="423">
        <f t="shared" si="449"/>
        <v>100</v>
      </c>
    </row>
    <row r="607" spans="1:15" ht="14.4" hidden="1" thickBot="1" x14ac:dyDescent="0.3">
      <c r="A607" s="374" t="s">
        <v>539</v>
      </c>
      <c r="B607" s="489"/>
      <c r="C607" s="386">
        <v>322</v>
      </c>
      <c r="D607" s="387" t="s">
        <v>51</v>
      </c>
      <c r="E607" s="382" t="e">
        <f>SUM(E608:E612)</f>
        <v>#REF!</v>
      </c>
      <c r="F607" s="382">
        <f t="shared" ref="F607:M607" si="454">SUM(F608)</f>
        <v>0</v>
      </c>
      <c r="G607" s="382">
        <f t="shared" si="454"/>
        <v>0</v>
      </c>
      <c r="H607" s="382">
        <f t="shared" si="454"/>
        <v>0</v>
      </c>
      <c r="I607" s="583">
        <f t="shared" si="454"/>
        <v>0</v>
      </c>
      <c r="J607" s="382">
        <f t="shared" si="454"/>
        <v>0</v>
      </c>
      <c r="K607" s="583">
        <f t="shared" si="454"/>
        <v>0</v>
      </c>
      <c r="L607" s="382">
        <f t="shared" si="454"/>
        <v>0</v>
      </c>
      <c r="M607" s="583">
        <f t="shared" si="454"/>
        <v>0</v>
      </c>
      <c r="N607" s="400" t="e">
        <f t="shared" ref="N607:N608" si="455">AVERAGE(J607/F607*100)</f>
        <v>#DIV/0!</v>
      </c>
      <c r="O607" s="424" t="e">
        <f t="shared" ref="O607:O608" si="456">AVERAGE(M607/J607*100)</f>
        <v>#DIV/0!</v>
      </c>
    </row>
    <row r="608" spans="1:15" ht="14.4" hidden="1" thickBot="1" x14ac:dyDescent="0.3">
      <c r="A608" s="502" t="s">
        <v>539</v>
      </c>
      <c r="B608" s="496"/>
      <c r="C608" s="420">
        <v>3221</v>
      </c>
      <c r="D608" s="389" t="s">
        <v>52</v>
      </c>
      <c r="E608" s="380">
        <v>16000</v>
      </c>
      <c r="F608" s="380">
        <v>0</v>
      </c>
      <c r="G608" s="380">
        <v>0</v>
      </c>
      <c r="H608" s="380">
        <v>0</v>
      </c>
      <c r="I608" s="586">
        <v>0</v>
      </c>
      <c r="J608" s="380">
        <v>0</v>
      </c>
      <c r="K608" s="586">
        <v>0</v>
      </c>
      <c r="L608" s="380">
        <v>0</v>
      </c>
      <c r="M608" s="586">
        <v>0</v>
      </c>
      <c r="N608" s="404" t="e">
        <f t="shared" si="455"/>
        <v>#DIV/0!</v>
      </c>
      <c r="O608" s="431" t="e">
        <f t="shared" si="456"/>
        <v>#DIV/0!</v>
      </c>
    </row>
    <row r="609" spans="1:15" s="230" customFormat="1" ht="18" thickBot="1" x14ac:dyDescent="0.3">
      <c r="A609" s="940" t="s">
        <v>110</v>
      </c>
      <c r="B609" s="941"/>
      <c r="C609" s="941"/>
      <c r="D609" s="942"/>
      <c r="E609" s="421" t="e">
        <f>SUM(E8+#REF!+#REF!+#REF!+#REF!+#REF!+#REF!+#REF!+#REF!+#REF!)</f>
        <v>#REF!</v>
      </c>
      <c r="F609" s="421">
        <f t="shared" ref="F609:M609" si="457">SUM(F9+F85+F94+F106+F120+F127+F135+F142+F178+F185+F199+F235+F242+F249+F266+F275+F288+F304+F403+F445+F543+F551+F563+F593)</f>
        <v>14749300</v>
      </c>
      <c r="G609" s="421">
        <f t="shared" si="457"/>
        <v>1957568.5181498434</v>
      </c>
      <c r="H609" s="421">
        <f t="shared" si="457"/>
        <v>1631700</v>
      </c>
      <c r="I609" s="590">
        <f t="shared" si="457"/>
        <v>12294043.649999999</v>
      </c>
      <c r="J609" s="421">
        <f t="shared" si="457"/>
        <v>1720500</v>
      </c>
      <c r="K609" s="590">
        <f t="shared" si="457"/>
        <v>12850089.75</v>
      </c>
      <c r="L609" s="421">
        <f t="shared" si="457"/>
        <v>1777400</v>
      </c>
      <c r="M609" s="590">
        <f t="shared" si="457"/>
        <v>13391820.299999999</v>
      </c>
      <c r="N609" s="674">
        <f>AVERAGE(J609/H609*100)</f>
        <v>105.44217687074831</v>
      </c>
      <c r="O609" s="675">
        <f>AVERAGE(L609/J609*100)</f>
        <v>103.30717814588782</v>
      </c>
    </row>
    <row r="611" spans="1:15" x14ac:dyDescent="0.25">
      <c r="B611" s="726" t="s">
        <v>592</v>
      </c>
    </row>
  </sheetData>
  <mergeCells count="172">
    <mergeCell ref="N537:N539"/>
    <mergeCell ref="O537:O539"/>
    <mergeCell ref="N426:N428"/>
    <mergeCell ref="N256:N258"/>
    <mergeCell ref="N201:N202"/>
    <mergeCell ref="O498:O500"/>
    <mergeCell ref="N454:N456"/>
    <mergeCell ref="N585:N587"/>
    <mergeCell ref="O585:O587"/>
    <mergeCell ref="O518:O520"/>
    <mergeCell ref="N391:N393"/>
    <mergeCell ref="O391:O393"/>
    <mergeCell ref="N433:N435"/>
    <mergeCell ref="O433:O435"/>
    <mergeCell ref="O564:O566"/>
    <mergeCell ref="N446:N448"/>
    <mergeCell ref="O446:O448"/>
    <mergeCell ref="N498:N500"/>
    <mergeCell ref="N531:N533"/>
    <mergeCell ref="O531:O533"/>
    <mergeCell ref="N486:N488"/>
    <mergeCell ref="O486:O488"/>
    <mergeCell ref="O397:O399"/>
    <mergeCell ref="N379:N381"/>
    <mergeCell ref="O379:O381"/>
    <mergeCell ref="N385:N387"/>
    <mergeCell ref="A266:D266"/>
    <mergeCell ref="A275:D275"/>
    <mergeCell ref="A127:D127"/>
    <mergeCell ref="A120:D120"/>
    <mergeCell ref="A106:D106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O385:O387"/>
    <mergeCell ref="N289:N291"/>
    <mergeCell ref="O289:O291"/>
    <mergeCell ref="N295:N297"/>
    <mergeCell ref="O295:O297"/>
    <mergeCell ref="N305:N307"/>
    <mergeCell ref="O347:O349"/>
    <mergeCell ref="N353:N355"/>
    <mergeCell ref="A445:D445"/>
    <mergeCell ref="N416:N418"/>
    <mergeCell ref="O416:O418"/>
    <mergeCell ref="A288:D288"/>
    <mergeCell ref="N410:N412"/>
    <mergeCell ref="A304:D304"/>
    <mergeCell ref="A403:D403"/>
    <mergeCell ref="O460:O462"/>
    <mergeCell ref="N466:N468"/>
    <mergeCell ref="O466:O468"/>
    <mergeCell ref="N460:N462"/>
    <mergeCell ref="O359:O361"/>
    <mergeCell ref="N365:N367"/>
    <mergeCell ref="O365:O367"/>
    <mergeCell ref="N439:N441"/>
    <mergeCell ref="O439:O441"/>
    <mergeCell ref="O371:O373"/>
    <mergeCell ref="O426:O428"/>
    <mergeCell ref="N359:N361"/>
    <mergeCell ref="O454:O456"/>
    <mergeCell ref="N404:N406"/>
    <mergeCell ref="O404:O406"/>
    <mergeCell ref="N397:N399"/>
    <mergeCell ref="O410:O412"/>
    <mergeCell ref="N347:N349"/>
    <mergeCell ref="O313:O315"/>
    <mergeCell ref="N323:N325"/>
    <mergeCell ref="O323:O325"/>
    <mergeCell ref="N371:N373"/>
    <mergeCell ref="O267:O269"/>
    <mergeCell ref="O276:O278"/>
    <mergeCell ref="N282:N284"/>
    <mergeCell ref="O282:O284"/>
    <mergeCell ref="O305:O307"/>
    <mergeCell ref="N313:N315"/>
    <mergeCell ref="N341:N343"/>
    <mergeCell ref="O341:O343"/>
    <mergeCell ref="N329:N331"/>
    <mergeCell ref="O329:O331"/>
    <mergeCell ref="N335:N337"/>
    <mergeCell ref="O335:O337"/>
    <mergeCell ref="N276:N278"/>
    <mergeCell ref="N267:N269"/>
    <mergeCell ref="A1:O1"/>
    <mergeCell ref="A2:O2"/>
    <mergeCell ref="N10:N12"/>
    <mergeCell ref="O10:O12"/>
    <mergeCell ref="N26:N28"/>
    <mergeCell ref="O26:O28"/>
    <mergeCell ref="A9:D9"/>
    <mergeCell ref="A3:F3"/>
    <mergeCell ref="A8:D8"/>
    <mergeCell ref="A7:D7"/>
    <mergeCell ref="A85:D85"/>
    <mergeCell ref="N113:N115"/>
    <mergeCell ref="N221:N223"/>
    <mergeCell ref="O221:O223"/>
    <mergeCell ref="O236:O238"/>
    <mergeCell ref="N250:N252"/>
    <mergeCell ref="O250:O252"/>
    <mergeCell ref="N236:N238"/>
    <mergeCell ref="O256:O258"/>
    <mergeCell ref="A235:D235"/>
    <mergeCell ref="D229:D230"/>
    <mergeCell ref="O136:O138"/>
    <mergeCell ref="N166:N168"/>
    <mergeCell ref="O200:O202"/>
    <mergeCell ref="O166:O168"/>
    <mergeCell ref="N172:N174"/>
    <mergeCell ref="O172:O174"/>
    <mergeCell ref="N179:N181"/>
    <mergeCell ref="O179:O181"/>
    <mergeCell ref="N186:N188"/>
    <mergeCell ref="O186:O188"/>
    <mergeCell ref="N153:N155"/>
    <mergeCell ref="O153:O155"/>
    <mergeCell ref="O524:O526"/>
    <mergeCell ref="N474:N476"/>
    <mergeCell ref="O474:O476"/>
    <mergeCell ref="N57:N59"/>
    <mergeCell ref="O57:O59"/>
    <mergeCell ref="N67:N69"/>
    <mergeCell ref="O67:O69"/>
    <mergeCell ref="N73:N75"/>
    <mergeCell ref="N107:N109"/>
    <mergeCell ref="O107:O109"/>
    <mergeCell ref="N128:N130"/>
    <mergeCell ref="O128:O130"/>
    <mergeCell ref="N79:N81"/>
    <mergeCell ref="O79:O81"/>
    <mergeCell ref="O113:O115"/>
    <mergeCell ref="N86:N88"/>
    <mergeCell ref="O86:O88"/>
    <mergeCell ref="N192:N194"/>
    <mergeCell ref="O192:O194"/>
    <mergeCell ref="N143:N146"/>
    <mergeCell ref="O143:O146"/>
    <mergeCell ref="O73:O75"/>
    <mergeCell ref="N136:N138"/>
    <mergeCell ref="O353:O355"/>
    <mergeCell ref="A329:C331"/>
    <mergeCell ref="A335:C337"/>
    <mergeCell ref="A379:C381"/>
    <mergeCell ref="A512:C514"/>
    <mergeCell ref="A593:D593"/>
    <mergeCell ref="N594:N596"/>
    <mergeCell ref="O594:O596"/>
    <mergeCell ref="A609:D609"/>
    <mergeCell ref="A551:D551"/>
    <mergeCell ref="A543:D543"/>
    <mergeCell ref="N552:N553"/>
    <mergeCell ref="O552:O553"/>
    <mergeCell ref="N579:N581"/>
    <mergeCell ref="O579:O581"/>
    <mergeCell ref="A563:D563"/>
    <mergeCell ref="N564:N566"/>
    <mergeCell ref="N505:N507"/>
    <mergeCell ref="O505:O507"/>
    <mergeCell ref="N512:N514"/>
    <mergeCell ref="O512:O514"/>
    <mergeCell ref="N544:N546"/>
    <mergeCell ref="O544:O546"/>
    <mergeCell ref="N518:N520"/>
    <mergeCell ref="N524:N526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7" fitToHeight="14" orientation="portrait" horizontalDpi="300" verticalDpi="300" r:id="rId1"/>
  <rowBreaks count="6" manualBreakCount="6">
    <brk id="105" max="14" man="1"/>
    <brk id="184" max="14" man="1"/>
    <brk id="287" max="14" man="1"/>
    <brk id="384" max="14" man="1"/>
    <brk id="459" max="14" man="1"/>
    <brk id="56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Windows korisnik</cp:lastModifiedBy>
  <cp:lastPrinted>2022-12-23T08:42:06Z</cp:lastPrinted>
  <dcterms:created xsi:type="dcterms:W3CDTF">2005-09-08T07:24:42Z</dcterms:created>
  <dcterms:modified xsi:type="dcterms:W3CDTF">2022-12-23T09:14:34Z</dcterms:modified>
</cp:coreProperties>
</file>